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PIA Pliki\Agnieszka Wójtowicz\Desktop\Dokumenty\inżynieria chemiczna i procesowa\siatki 2026-27\"/>
    </mc:Choice>
  </mc:AlternateContent>
  <xr:revisionPtr revIDLastSave="0" documentId="13_ncr:1_{3E5C9E0A-CC18-4427-949F-5A86553DEB73}" xr6:coauthVersionLast="47" xr6:coauthVersionMax="47" xr10:uidLastSave="{00000000-0000-0000-0000-000000000000}"/>
  <bookViews>
    <workbookView xWindow="0" yWindow="1380" windowWidth="28800" windowHeight="14820" xr2:uid="{00000000-000D-0000-FFFF-FFFF00000000}"/>
  </bookViews>
  <sheets>
    <sheet name="niestacjonarne" sheetId="1" r:id="rId1"/>
    <sheet name="Bloki specjalizacyjne" sheetId="4" r:id="rId2"/>
  </sheets>
  <definedNames>
    <definedName name="_xlnm.Print_Area" localSheetId="0">niestacjonarne!$A$1:$P$97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2" i="1" l="1"/>
  <c r="H70" i="1"/>
  <c r="G70" i="1"/>
  <c r="F70" i="1"/>
  <c r="E70" i="1"/>
  <c r="C70" i="1"/>
  <c r="H59" i="1"/>
  <c r="D80" i="1" l="1"/>
  <c r="D70" i="1"/>
  <c r="D59" i="1"/>
  <c r="D45" i="1"/>
  <c r="I62" i="1" l="1"/>
  <c r="J62" i="1"/>
  <c r="J57" i="1"/>
  <c r="I57" i="1"/>
  <c r="J66" i="1" l="1"/>
  <c r="I66" i="1"/>
  <c r="J72" i="1"/>
  <c r="I72" i="1"/>
  <c r="J68" i="1"/>
  <c r="I68" i="1"/>
  <c r="J52" i="1"/>
  <c r="I52" i="1"/>
  <c r="J43" i="1" l="1"/>
  <c r="I43" i="1"/>
  <c r="J58" i="1"/>
  <c r="I58" i="1"/>
  <c r="J67" i="1"/>
  <c r="I67" i="1"/>
  <c r="J84" i="1"/>
  <c r="I84" i="1"/>
  <c r="J83" i="1" l="1"/>
  <c r="I83" i="1"/>
  <c r="J53" i="1"/>
  <c r="I53" i="1"/>
  <c r="J38" i="1"/>
  <c r="I38" i="1"/>
  <c r="J30" i="1"/>
  <c r="I30" i="1"/>
  <c r="J22" i="1"/>
  <c r="I22" i="1"/>
  <c r="J91" i="1"/>
  <c r="J90" i="1"/>
  <c r="J89" i="1"/>
  <c r="J88" i="1"/>
  <c r="J87" i="1"/>
  <c r="J86" i="1"/>
  <c r="J85" i="1"/>
  <c r="J82" i="1"/>
  <c r="J79" i="1"/>
  <c r="J78" i="1"/>
  <c r="J77" i="1"/>
  <c r="J76" i="1"/>
  <c r="J75" i="1"/>
  <c r="J74" i="1"/>
  <c r="J73" i="1"/>
  <c r="J69" i="1"/>
  <c r="J65" i="1"/>
  <c r="J64" i="1"/>
  <c r="J63" i="1"/>
  <c r="J61" i="1"/>
  <c r="J56" i="1"/>
  <c r="J55" i="1"/>
  <c r="J54" i="1"/>
  <c r="J51" i="1"/>
  <c r="J44" i="1"/>
  <c r="J42" i="1"/>
  <c r="J41" i="1"/>
  <c r="J40" i="1"/>
  <c r="J39" i="1"/>
  <c r="J37" i="1"/>
  <c r="J34" i="1"/>
  <c r="J33" i="1"/>
  <c r="J32" i="1"/>
  <c r="J31" i="1"/>
  <c r="J29" i="1"/>
  <c r="J28" i="1"/>
  <c r="J27" i="1"/>
  <c r="J26" i="1"/>
  <c r="J23" i="1"/>
  <c r="J21" i="1"/>
  <c r="J20" i="1"/>
  <c r="J19" i="1"/>
  <c r="J18" i="1"/>
  <c r="J17" i="1"/>
  <c r="J16" i="1"/>
  <c r="I91" i="1"/>
  <c r="I90" i="1"/>
  <c r="I89" i="1"/>
  <c r="I88" i="1"/>
  <c r="I87" i="1"/>
  <c r="I86" i="1"/>
  <c r="I85" i="1"/>
  <c r="I82" i="1"/>
  <c r="I79" i="1"/>
  <c r="I78" i="1"/>
  <c r="I77" i="1"/>
  <c r="I76" i="1"/>
  <c r="I75" i="1"/>
  <c r="I74" i="1"/>
  <c r="I73" i="1"/>
  <c r="I69" i="1"/>
  <c r="I65" i="1"/>
  <c r="I64" i="1"/>
  <c r="I63" i="1"/>
  <c r="I61" i="1"/>
  <c r="I56" i="1"/>
  <c r="I55" i="1"/>
  <c r="I54" i="1"/>
  <c r="I51" i="1"/>
  <c r="I44" i="1"/>
  <c r="I42" i="1"/>
  <c r="I41" i="1"/>
  <c r="I40" i="1"/>
  <c r="I39" i="1"/>
  <c r="I37" i="1"/>
  <c r="I34" i="1"/>
  <c r="I33" i="1"/>
  <c r="I32" i="1"/>
  <c r="I31" i="1"/>
  <c r="I29" i="1"/>
  <c r="I28" i="1"/>
  <c r="I27" i="1"/>
  <c r="I26" i="1"/>
  <c r="I23" i="1"/>
  <c r="I21" i="1"/>
  <c r="I20" i="1"/>
  <c r="I19" i="1"/>
  <c r="I18" i="1"/>
  <c r="I17" i="1"/>
  <c r="I16" i="1"/>
  <c r="J13" i="1"/>
  <c r="J12" i="1"/>
  <c r="J11" i="1"/>
  <c r="J10" i="1"/>
  <c r="J9" i="1"/>
  <c r="J8" i="1"/>
  <c r="J7" i="1"/>
  <c r="I13" i="1"/>
  <c r="I12" i="1"/>
  <c r="I11" i="1"/>
  <c r="I10" i="1"/>
  <c r="I9" i="1"/>
  <c r="I8" i="1"/>
  <c r="I7" i="1"/>
  <c r="J6" i="1"/>
  <c r="I6" i="1"/>
  <c r="J70" i="1" l="1"/>
  <c r="I70" i="1"/>
  <c r="K34" i="4"/>
  <c r="K35" i="4"/>
  <c r="K36" i="4"/>
  <c r="K33" i="4"/>
  <c r="J34" i="4"/>
  <c r="J35" i="4"/>
  <c r="J36" i="4"/>
  <c r="J33" i="4"/>
  <c r="K31" i="4"/>
  <c r="K30" i="4"/>
  <c r="J31" i="4"/>
  <c r="J30" i="4"/>
  <c r="K24" i="4"/>
  <c r="K25" i="4"/>
  <c r="K26" i="4"/>
  <c r="K27" i="4"/>
  <c r="K28" i="4"/>
  <c r="K23" i="4"/>
  <c r="J24" i="4"/>
  <c r="J25" i="4"/>
  <c r="J26" i="4"/>
  <c r="J27" i="4"/>
  <c r="J28" i="4"/>
  <c r="J23" i="4"/>
  <c r="K21" i="4"/>
  <c r="J21" i="4"/>
  <c r="K20" i="4"/>
  <c r="J20" i="4"/>
  <c r="K15" i="4"/>
  <c r="K16" i="4"/>
  <c r="K17" i="4"/>
  <c r="K14" i="4"/>
  <c r="J15" i="4"/>
  <c r="J16" i="4"/>
  <c r="J17" i="4"/>
  <c r="J14" i="4"/>
  <c r="K12" i="4"/>
  <c r="K11" i="4"/>
  <c r="J12" i="4"/>
  <c r="J11" i="4"/>
  <c r="K8" i="4"/>
  <c r="K7" i="4"/>
  <c r="J8" i="4"/>
  <c r="J7" i="4"/>
  <c r="B80" i="1"/>
  <c r="B70" i="1"/>
  <c r="H45" i="1" l="1"/>
  <c r="G45" i="1"/>
  <c r="F45" i="1"/>
  <c r="E45" i="1"/>
  <c r="C45" i="1"/>
  <c r="B45" i="1"/>
  <c r="B14" i="1"/>
  <c r="H80" i="1" l="1"/>
  <c r="G80" i="1"/>
  <c r="F80" i="1"/>
  <c r="E80" i="1"/>
  <c r="C80" i="1"/>
  <c r="C59" i="1"/>
  <c r="G14" i="1"/>
  <c r="F14" i="1"/>
  <c r="E14" i="1"/>
  <c r="C14" i="1"/>
  <c r="J92" i="1"/>
  <c r="I92" i="1"/>
  <c r="J80" i="1"/>
  <c r="I80" i="1"/>
  <c r="I45" i="1"/>
  <c r="J14" i="1"/>
  <c r="B92" i="1"/>
  <c r="B59" i="1"/>
  <c r="B35" i="1"/>
  <c r="B24" i="1"/>
  <c r="E35" i="1"/>
  <c r="C92" i="1"/>
  <c r="C35" i="1"/>
  <c r="C24" i="1"/>
  <c r="G59" i="1"/>
  <c r="F59" i="1"/>
  <c r="E59" i="1"/>
  <c r="H24" i="1"/>
  <c r="G24" i="1"/>
  <c r="F24" i="1"/>
  <c r="E24" i="1"/>
  <c r="H14" i="1"/>
  <c r="G92" i="1"/>
  <c r="G35" i="1"/>
  <c r="F92" i="1"/>
  <c r="F35" i="1"/>
  <c r="E92" i="1"/>
  <c r="H35" i="1"/>
  <c r="K24" i="1"/>
  <c r="M24" i="1"/>
  <c r="N24" i="1"/>
  <c r="O24" i="1"/>
  <c r="P24" i="1"/>
  <c r="D91" i="1"/>
  <c r="D27" i="1"/>
  <c r="D28" i="1"/>
  <c r="D17" i="1"/>
  <c r="D24" i="1" s="1"/>
  <c r="O23" i="1"/>
  <c r="O19" i="1"/>
  <c r="D7" i="1"/>
  <c r="D9" i="1"/>
  <c r="O9" i="1" s="1"/>
  <c r="D8" i="1"/>
  <c r="D82" i="1"/>
  <c r="D92" i="1" s="1"/>
  <c r="L51" i="1"/>
  <c r="O46" i="1"/>
  <c r="O47" i="1"/>
  <c r="O48" i="1"/>
  <c r="O50" i="1"/>
  <c r="O36" i="1"/>
  <c r="O26" i="1"/>
  <c r="O44" i="1"/>
  <c r="O14" i="1"/>
  <c r="M27" i="1"/>
  <c r="M19" i="1"/>
  <c r="M20" i="1"/>
  <c r="M11" i="1"/>
  <c r="M44" i="1"/>
  <c r="K7" i="1"/>
  <c r="K8" i="1"/>
  <c r="K9" i="1"/>
  <c r="K10" i="1"/>
  <c r="K13" i="1"/>
  <c r="K44" i="1"/>
  <c r="K11" i="1"/>
  <c r="K14" i="1"/>
  <c r="M7" i="1"/>
  <c r="N7" i="1"/>
  <c r="P7" i="1"/>
  <c r="M8" i="1"/>
  <c r="N8" i="1"/>
  <c r="P8" i="1"/>
  <c r="M9" i="1"/>
  <c r="N9" i="1"/>
  <c r="P9" i="1"/>
  <c r="M10" i="1"/>
  <c r="N10" i="1"/>
  <c r="P10" i="1"/>
  <c r="M13" i="1"/>
  <c r="N13" i="1"/>
  <c r="P13" i="1"/>
  <c r="N44" i="1"/>
  <c r="P44" i="1"/>
  <c r="N11" i="1"/>
  <c r="P11" i="1"/>
  <c r="M14" i="1"/>
  <c r="N14" i="1"/>
  <c r="P14" i="1"/>
  <c r="K18" i="1"/>
  <c r="K23" i="1"/>
  <c r="K20" i="1"/>
  <c r="K19" i="1"/>
  <c r="K27" i="1"/>
  <c r="M18" i="1"/>
  <c r="N18" i="1"/>
  <c r="P18" i="1"/>
  <c r="M23" i="1"/>
  <c r="N23" i="1"/>
  <c r="P23" i="1"/>
  <c r="N20" i="1"/>
  <c r="P20" i="1"/>
  <c r="N19" i="1"/>
  <c r="P19" i="1"/>
  <c r="N27" i="1"/>
  <c r="P27" i="1"/>
  <c r="K30" i="1"/>
  <c r="M30" i="1"/>
  <c r="N30" i="1"/>
  <c r="P30" i="1"/>
  <c r="K21" i="1"/>
  <c r="M21" i="1"/>
  <c r="N21" i="1"/>
  <c r="P21" i="1"/>
  <c r="K31" i="1"/>
  <c r="K73" i="1"/>
  <c r="K35" i="1"/>
  <c r="K36" i="1"/>
  <c r="K26" i="1"/>
  <c r="K38" i="1"/>
  <c r="M31" i="1"/>
  <c r="N31" i="1"/>
  <c r="P31" i="1"/>
  <c r="M73" i="1"/>
  <c r="N73" i="1"/>
  <c r="P73" i="1"/>
  <c r="M35" i="1"/>
  <c r="N35" i="1"/>
  <c r="P35" i="1"/>
  <c r="M36" i="1"/>
  <c r="N36" i="1"/>
  <c r="P36" i="1"/>
  <c r="M26" i="1"/>
  <c r="N26" i="1"/>
  <c r="P26" i="1"/>
  <c r="M38" i="1"/>
  <c r="N38" i="1"/>
  <c r="P38" i="1"/>
  <c r="K32" i="1"/>
  <c r="K41" i="1"/>
  <c r="K45" i="1"/>
  <c r="K46" i="1"/>
  <c r="K47" i="1"/>
  <c r="K48" i="1"/>
  <c r="K50" i="1"/>
  <c r="M32" i="1"/>
  <c r="N32" i="1"/>
  <c r="P32" i="1"/>
  <c r="M41" i="1"/>
  <c r="N41" i="1"/>
  <c r="P41" i="1"/>
  <c r="P45" i="1"/>
  <c r="P46" i="1"/>
  <c r="P47" i="1"/>
  <c r="P48" i="1"/>
  <c r="P50" i="1"/>
  <c r="M45" i="1"/>
  <c r="N45" i="1"/>
  <c r="N46" i="1"/>
  <c r="N47" i="1"/>
  <c r="N48" i="1"/>
  <c r="N50" i="1"/>
  <c r="M46" i="1"/>
  <c r="M47" i="1"/>
  <c r="M48" i="1"/>
  <c r="M50" i="1"/>
  <c r="O20" i="1"/>
  <c r="D14" i="1" l="1"/>
  <c r="D35" i="1"/>
  <c r="G93" i="1"/>
  <c r="D93" i="1"/>
  <c r="H46" i="1"/>
  <c r="F93" i="1"/>
  <c r="K51" i="1"/>
  <c r="P51" i="1"/>
  <c r="N51" i="1"/>
  <c r="C93" i="1"/>
  <c r="J59" i="1"/>
  <c r="M51" i="1"/>
  <c r="J45" i="1"/>
  <c r="K28" i="1"/>
  <c r="K6" i="1"/>
  <c r="O51" i="1"/>
  <c r="F94" i="1"/>
  <c r="I14" i="1"/>
  <c r="E46" i="1"/>
  <c r="E93" i="1"/>
  <c r="G94" i="1"/>
  <c r="B93" i="1"/>
  <c r="I24" i="1"/>
  <c r="I59" i="1"/>
  <c r="B94" i="1"/>
  <c r="I35" i="1"/>
  <c r="J24" i="1"/>
  <c r="J35" i="1"/>
  <c r="C94" i="1"/>
  <c r="G46" i="1"/>
  <c r="B46" i="1"/>
  <c r="F46" i="1"/>
  <c r="E94" i="1"/>
  <c r="D94" i="1" l="1"/>
  <c r="G95" i="1" s="1"/>
  <c r="D46" i="1"/>
  <c r="H47" i="1" s="1"/>
  <c r="F95" i="1" l="1"/>
  <c r="E95" i="1"/>
  <c r="E47" i="1"/>
  <c r="F47" i="1"/>
  <c r="G47" i="1"/>
  <c r="H93" i="1"/>
  <c r="H94" i="1"/>
  <c r="H95" i="1" s="1"/>
</calcChain>
</file>

<file path=xl/sharedStrings.xml><?xml version="1.0" encoding="utf-8"?>
<sst xmlns="http://schemas.openxmlformats.org/spreadsheetml/2006/main" count="249" uniqueCount="136">
  <si>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</si>
  <si>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</si>
  <si>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</si>
  <si>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</si>
  <si>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</si>
  <si>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</si>
  <si>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</si>
  <si>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</si>
  <si>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wsp ECTS (25h)</t>
  </si>
  <si>
    <t>Fakultet tak/nie</t>
  </si>
  <si>
    <t>Lab</t>
  </si>
  <si>
    <t>ECTS kont</t>
  </si>
  <si>
    <t>ECTS niekont</t>
  </si>
  <si>
    <t>e</t>
  </si>
  <si>
    <t>z</t>
  </si>
  <si>
    <t xml:space="preserve">Σ   </t>
  </si>
  <si>
    <t>Ogółem godzin w semestrach 1 - 4</t>
  </si>
  <si>
    <t>Udział procentowy [%]</t>
  </si>
  <si>
    <t>Udział procentowy w całości godzin</t>
  </si>
  <si>
    <t>Nazwa przdmiotu do wyboru</t>
  </si>
  <si>
    <t>WYDZIAŁ INŻYNIERII PRODUKCJI</t>
  </si>
  <si>
    <t>Przedmiot do wyboru 1 - blok c</t>
  </si>
  <si>
    <t>Przedmiot do wyboru 2 - blok c</t>
  </si>
  <si>
    <t>Język obcy 1</t>
  </si>
  <si>
    <t>Matematyka 1</t>
  </si>
  <si>
    <t>Język obcy 2</t>
  </si>
  <si>
    <t>Matematyka 2</t>
  </si>
  <si>
    <t>Język obcy 3</t>
  </si>
  <si>
    <t>Chemia1</t>
  </si>
  <si>
    <t>Technologie informacyjne</t>
  </si>
  <si>
    <t>Chemia 2</t>
  </si>
  <si>
    <t>Grafika inżynierska 1</t>
  </si>
  <si>
    <t>Grafika inżynierska 2</t>
  </si>
  <si>
    <t>Technologia chłodnictwa materiałów biologicznych</t>
  </si>
  <si>
    <t>Logistyka produkcji w zakładach przemysłowych</t>
  </si>
  <si>
    <t>Podstawy przemysłowej konwersji materiałów biologicznych</t>
  </si>
  <si>
    <t>Przedmiot do wyboru - blok a</t>
  </si>
  <si>
    <t>Przedmiot do wyboru - blok b</t>
  </si>
  <si>
    <t>Przedmiot do wyboru 1 - blok e</t>
  </si>
  <si>
    <t>Przedmiot do wyboru 2 - blok e</t>
  </si>
  <si>
    <t>Przedmiot do wyboru - blok f</t>
  </si>
  <si>
    <t>Produkcja biopaliw</t>
  </si>
  <si>
    <t>Podstawy gospodarki energetycznej</t>
  </si>
  <si>
    <t>Procesy barotermiczne w produkcji przemysłowej</t>
  </si>
  <si>
    <t>Przechowalnictwo i transport chłodniczy</t>
  </si>
  <si>
    <t>Przetwórstwo materiałów biologicznych na cele przemysłowe</t>
  </si>
  <si>
    <t>Suszarnictwo materiałów biologicznych</t>
  </si>
  <si>
    <t>Inżynieria biochemiczna</t>
  </si>
  <si>
    <t>Podstawy projektowania procesów produkcyjnych</t>
  </si>
  <si>
    <t>Ciepłownictwo i ogrzewnictwo</t>
  </si>
  <si>
    <t>Zarządzanie jakością</t>
  </si>
  <si>
    <t>Klimatyzacja i wentylacja</t>
  </si>
  <si>
    <t>Materiały biodegradowalne</t>
  </si>
  <si>
    <t>Energooszczędne techniki i technologie przemysłowe</t>
  </si>
  <si>
    <t>Organizacja systemów produkcji</t>
  </si>
  <si>
    <t>Wykładów na zjazd</t>
  </si>
  <si>
    <t>Ćwiczeń na zjazd</t>
  </si>
  <si>
    <t>Matematyka 3</t>
  </si>
  <si>
    <t>Chemia 3</t>
  </si>
  <si>
    <t>Informatyka i programowanie 1</t>
  </si>
  <si>
    <t>Informatyka i programowanie 2</t>
  </si>
  <si>
    <t>Maszyny i aparaty przemysłu chemicznego 1</t>
  </si>
  <si>
    <t>Maszyny i aparaty przemysłu chemicznego 2</t>
  </si>
  <si>
    <t>Technologia chemiczna 1</t>
  </si>
  <si>
    <t>Podstawy automatyki i miernictwa przemysłowego 1</t>
  </si>
  <si>
    <t>Technologia chemiczna 2</t>
  </si>
  <si>
    <t>Podstawy automatyki i miernictwa przemysłowego 2</t>
  </si>
  <si>
    <t>Ogółem godzin w semestrach 5-8</t>
  </si>
  <si>
    <t>Ogółem godzin w semestrach 1-8</t>
  </si>
  <si>
    <t>Odzysk materiałów biologicznych i energii z odpadów</t>
  </si>
  <si>
    <t xml:space="preserve">SEMESTR VIII - BLOK E </t>
  </si>
  <si>
    <t>Wykładów 
na zjazd</t>
  </si>
  <si>
    <t>Ćwiczeń 
na zjazd</t>
  </si>
  <si>
    <t xml:space="preserve">SEMESTR VIII - BLOK F </t>
  </si>
  <si>
    <t>Techniki cieplne w przetwórstwie materiałów biologicznych</t>
  </si>
  <si>
    <t>Przedmiot do wyboru - blok d</t>
  </si>
  <si>
    <t>Przedmiot do wyboru 3 - blok e</t>
  </si>
  <si>
    <t xml:space="preserve">Ergonomia i BHP </t>
  </si>
  <si>
    <t>Seminarium dyplomowe 1 z przysposobieniem bibliotecznym</t>
  </si>
  <si>
    <t>Seminarium dyplomowe 2</t>
  </si>
  <si>
    <t>Ochrona własności intelektualnej</t>
  </si>
  <si>
    <t xml:space="preserve">SEMESTR VII - BLOK A </t>
  </si>
  <si>
    <t xml:space="preserve">SEMESTR VII - BLOK B </t>
  </si>
  <si>
    <t xml:space="preserve">SEMESTR VII - BLOK C </t>
  </si>
  <si>
    <t>SEMESTR VII - BLOK D</t>
  </si>
  <si>
    <t xml:space="preserve">SEMESTR VIII - BLOK G </t>
  </si>
  <si>
    <t>Przedmiot do wyboru - blok g</t>
  </si>
  <si>
    <t xml:space="preserve">Systemy transportowe </t>
  </si>
  <si>
    <t>Symulacja komputerowa procesów</t>
  </si>
  <si>
    <t>Zanieczyszczenia chemiczne w procesach przemysłowych</t>
  </si>
  <si>
    <t xml:space="preserve">Fizyka </t>
  </si>
  <si>
    <t>Metodologia studiów</t>
  </si>
  <si>
    <t>Elektrotechnika i elektronika</t>
  </si>
  <si>
    <t>Inżynieria środowiska</t>
  </si>
  <si>
    <t>Przetwórstwo materiałów pochodzenia zwierzęcego 1</t>
  </si>
  <si>
    <t>Przetwórstwo materiałów pochodzenia zwierzęcego 2</t>
  </si>
  <si>
    <t xml:space="preserve">Podstawy eksploatacji maszyn </t>
  </si>
  <si>
    <t>Inżynieria polimerów</t>
  </si>
  <si>
    <t>Praktyki zawodowe 4 tygodnie</t>
  </si>
  <si>
    <t>Inżynieria przetwórstwa surowców pochodzenia roślinnego 1</t>
  </si>
  <si>
    <t>Inżynieria przetwórstwa surowców pochodzenia roślinnego 2</t>
  </si>
  <si>
    <t>Inżynieria nawozów sztucznych</t>
  </si>
  <si>
    <t>Przedmiot humanistyczny 2 (Komunikacja społeczna/Sztuka negocjacji)</t>
  </si>
  <si>
    <t>Chemia żywności</t>
  </si>
  <si>
    <t>Termodynamika techniczna</t>
  </si>
  <si>
    <t>Termodynamika chemiczna</t>
  </si>
  <si>
    <t xml:space="preserve">Podstawy inżynierii produktu </t>
  </si>
  <si>
    <t>Metody analizy materiałów biologicznych</t>
  </si>
  <si>
    <t>Techniczno-technologiczne aspekty przetwórstwa surowców zbożowych</t>
  </si>
  <si>
    <t xml:space="preserve">Przenoszenie substancji i energii </t>
  </si>
  <si>
    <t>Systemy sterowania procesami</t>
  </si>
  <si>
    <t>Przedmiot humanistyczny 3 (Historia techniki/Wiedza o nauce/Historia przemysłu spożywczego/Historia winiarstwa i browarnictwa/Dziedzictwo kulturowe Lubelszczyzny/Filozofia żywienia)</t>
  </si>
  <si>
    <t>Monitorowanie i modelowanie procesów przemysłowych</t>
  </si>
  <si>
    <t>Rachunek kosztów dla inżynierów</t>
  </si>
  <si>
    <t>Procedury kontroli procesów w przemyśle</t>
  </si>
  <si>
    <t xml:space="preserve">Operacje i procesy jednostkowe </t>
  </si>
  <si>
    <t>Opakowania produktów</t>
  </si>
  <si>
    <t xml:space="preserve">                     WYDZIAŁ INŻYNIERII PRODUKCJI                                                       </t>
  </si>
  <si>
    <t>Przedmiot humanistyczny 1 (Etyka w biznesie/Socjologia)</t>
  </si>
  <si>
    <t>Język obcy 4</t>
  </si>
  <si>
    <t>Systemy bezpieczeństwa</t>
  </si>
  <si>
    <t>Projekt inżynierski i egzamin dyplomowy</t>
  </si>
  <si>
    <t>Organization of production systems</t>
  </si>
  <si>
    <t xml:space="preserve">Renewable energy </t>
  </si>
  <si>
    <t>Gospodarka produktami ubocznymi</t>
  </si>
  <si>
    <t>SEMESTR I   9 zjazdów w semestrze</t>
  </si>
  <si>
    <t>SEMESTR II   9 zjazdów w semestrze</t>
  </si>
  <si>
    <t>SEMESTR III    9 zjazdów w semestrze</t>
  </si>
  <si>
    <t>SEMESTR IV   9 zjazdów w semestrze</t>
  </si>
  <si>
    <t>SEMESTR V    9 zjazdów w semestrze</t>
  </si>
  <si>
    <t>SEMESTR VI   9 zjazdów w semestrze</t>
  </si>
  <si>
    <t>SEMESTR VII   9 zjazdów w semestrze</t>
  </si>
  <si>
    <t>SEMESTR VIII   9 zjazdów w semestrze</t>
  </si>
  <si>
    <t>Dopuszcza się prowadzenie wybranych wykładów i ćwiczeń audytoryjnych w formie zdalnej</t>
  </si>
  <si>
    <r>
      <t xml:space="preserve">Kierunek Inżynieria Chemiczna i Procesowa, specj. </t>
    </r>
    <r>
      <rPr>
        <b/>
        <i/>
        <sz val="9"/>
        <rFont val="Arial"/>
        <family val="2"/>
        <charset val="238"/>
      </rPr>
      <t xml:space="preserve">inżynieria przetwórstwa materiałów biologicznych, </t>
    </r>
    <r>
      <rPr>
        <b/>
        <sz val="9"/>
        <rFont val="Arial"/>
        <family val="2"/>
        <charset val="238"/>
      </rPr>
      <t xml:space="preserve">studia niestacjonarne I stopnia. 
Plan studiów zgodny z programem studiów zatwierdzonym Uchwałą nr 73/2018-2019 Senatu UP w Lublinie z dnia 24 maja 2019 r. Obowiązuje dla naboru 2026/2027 </t>
    </r>
  </si>
  <si>
    <r>
      <t>Kierunek Inżynieria Chemiczna i Procesowa, specj.</t>
    </r>
    <r>
      <rPr>
        <b/>
        <i/>
        <sz val="9"/>
        <rFont val="Arial"/>
        <family val="2"/>
        <charset val="238"/>
      </rPr>
      <t xml:space="preserve"> inżynieria przetwórstwa materiałów biologicznych, </t>
    </r>
    <r>
      <rPr>
        <b/>
        <sz val="9"/>
        <rFont val="Arial"/>
        <family val="2"/>
        <charset val="238"/>
      </rPr>
      <t xml:space="preserve">studia niestacjonarne I stopnia.
 Plan studiów zgodny z programem studiów zatwierdzonym Uchwałą nr 73/2018-2019 Senatu UP w Lublinie z dnia 24 maja 2019 r. Obowiązuje dla naboru 2026/2027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</si>
</sst>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31" x14ac:knownFonts="1">
    <font>
      <sz val="10"/>
      <name val="Arial"/>
      <family val="2"/>
      <charset val="238"/>
    </font>
    <font>
      <sz val="11"/>
      <color indexed="8"/>
      <name val="Calibri"/>
      <family val="2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57"/>
      <name val="Arial"/>
      <family val="2"/>
      <charset val="238"/>
    </font>
    <font>
      <b/>
      <sz val="8"/>
      <name val="Arial Narrow"/>
      <family val="2"/>
      <charset val="238"/>
    </font>
    <font>
      <b/>
      <sz val="9"/>
      <color indexed="57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10"/>
      <name val="Arial Narrow"/>
      <family val="2"/>
      <charset val="238"/>
    </font>
    <font>
      <b/>
      <sz val="9"/>
      <color indexed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indexed="57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color indexed="12"/>
      <name val="Arial Narrow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57"/>
      <name val="Arial"/>
      <family val="2"/>
      <charset val="238"/>
    </font>
    <font>
      <sz val="10"/>
      <color indexed="57"/>
      <name val="Arial Narrow"/>
      <family val="2"/>
      <charset val="238"/>
    </font>
    <font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0"/>
      <color rgb="FF000000"/>
      <name val="Arial Narrow"/>
      <family val="2"/>
      <charset val="238"/>
    </font>
    <font>
      <sz val="10"/>
      <color rgb="FF222222"/>
      <name val="Roboto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6" fillId="0" borderId="0"/>
    <xf numFmtId="0" fontId="26" fillId="0" borderId="0"/>
    <xf numFmtId="164" fontId="1" fillId="0" borderId="0"/>
  </cellStyleXfs>
  <cellXfs count="184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0" fillId="0" borderId="0" xfId="2" applyFont="1" applyAlignment="1">
      <alignment horizontal="center"/>
    </xf>
    <xf numFmtId="0" fontId="26" fillId="0" borderId="0" xfId="2"/>
    <xf numFmtId="0" fontId="26" fillId="0" borderId="0" xfId="2" applyAlignment="1">
      <alignment horizontal="center"/>
    </xf>
    <xf numFmtId="0" fontId="5" fillId="2" borderId="2" xfId="2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 wrapText="1"/>
    </xf>
    <xf numFmtId="164" fontId="5" fillId="2" borderId="2" xfId="4" applyFont="1" applyFill="1" applyBorder="1" applyAlignment="1">
      <alignment horizontal="center" vertical="center" textRotation="90" wrapText="1"/>
    </xf>
    <xf numFmtId="164" fontId="5" fillId="2" borderId="2" xfId="4" applyFont="1" applyFill="1" applyBorder="1" applyAlignment="1">
      <alignment horizontal="center" vertical="center" textRotation="90"/>
    </xf>
    <xf numFmtId="49" fontId="5" fillId="2" borderId="3" xfId="4" applyNumberFormat="1" applyFont="1" applyFill="1" applyBorder="1" applyAlignment="1">
      <alignment horizontal="center" vertical="center" textRotation="90" wrapText="1"/>
    </xf>
    <xf numFmtId="164" fontId="5" fillId="2" borderId="3" xfId="4" applyFont="1" applyFill="1" applyBorder="1" applyAlignment="1">
      <alignment horizontal="center" vertical="center" textRotation="90" wrapText="1"/>
    </xf>
    <xf numFmtId="0" fontId="6" fillId="2" borderId="4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textRotation="90"/>
    </xf>
    <xf numFmtId="0" fontId="8" fillId="0" borderId="0" xfId="2" applyFont="1"/>
    <xf numFmtId="0" fontId="8" fillId="0" borderId="0" xfId="2" applyFont="1" applyAlignment="1">
      <alignment horizontal="center" wrapText="1"/>
    </xf>
    <xf numFmtId="0" fontId="10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1" fontId="9" fillId="0" borderId="3" xfId="2" applyNumberFormat="1" applyFont="1" applyBorder="1" applyAlignment="1">
      <alignment horizontal="center" vertical="center"/>
    </xf>
    <xf numFmtId="1" fontId="10" fillId="0" borderId="3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9" fontId="11" fillId="0" borderId="0" xfId="2" applyNumberFormat="1" applyFont="1"/>
    <xf numFmtId="0" fontId="8" fillId="0" borderId="0" xfId="2" applyFont="1" applyAlignment="1">
      <alignment horizontal="center"/>
    </xf>
    <xf numFmtId="0" fontId="12" fillId="0" borderId="0" xfId="2" applyFont="1"/>
    <xf numFmtId="0" fontId="13" fillId="0" borderId="0" xfId="2" applyFont="1" applyAlignment="1">
      <alignment horizontal="center"/>
    </xf>
    <xf numFmtId="0" fontId="14" fillId="0" borderId="0" xfId="2" applyFont="1"/>
    <xf numFmtId="1" fontId="16" fillId="2" borderId="3" xfId="2" applyNumberFormat="1" applyFont="1" applyFill="1" applyBorder="1" applyAlignment="1">
      <alignment horizontal="center" vertical="center"/>
    </xf>
    <xf numFmtId="9" fontId="13" fillId="0" borderId="0" xfId="2" applyNumberFormat="1" applyFont="1"/>
    <xf numFmtId="1" fontId="19" fillId="0" borderId="3" xfId="2" applyNumberFormat="1" applyFont="1" applyBorder="1" applyAlignment="1">
      <alignment horizontal="center" vertical="center"/>
    </xf>
    <xf numFmtId="1" fontId="21" fillId="0" borderId="0" xfId="2" applyNumberFormat="1" applyFont="1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center"/>
    </xf>
    <xf numFmtId="0" fontId="2" fillId="0" borderId="0" xfId="2" applyFont="1"/>
    <xf numFmtId="0" fontId="24" fillId="0" borderId="0" xfId="2" applyFont="1" applyAlignment="1">
      <alignment horizontal="center"/>
    </xf>
    <xf numFmtId="0" fontId="23" fillId="0" borderId="0" xfId="2" applyFont="1" applyAlignment="1">
      <alignment horizontal="center"/>
    </xf>
    <xf numFmtId="0" fontId="23" fillId="0" borderId="0" xfId="2" applyFont="1"/>
    <xf numFmtId="0" fontId="25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0" fillId="0" borderId="0" xfId="2" applyFont="1"/>
    <xf numFmtId="0" fontId="1" fillId="0" borderId="0" xfId="1"/>
    <xf numFmtId="0" fontId="10" fillId="0" borderId="3" xfId="0" applyFont="1" applyBorder="1"/>
    <xf numFmtId="0" fontId="10" fillId="0" borderId="5" xfId="0" applyFont="1" applyBorder="1"/>
    <xf numFmtId="1" fontId="10" fillId="0" borderId="3" xfId="0" applyNumberFormat="1" applyFont="1" applyBorder="1" applyAlignment="1">
      <alignment horizontal="center"/>
    </xf>
    <xf numFmtId="1" fontId="15" fillId="2" borderId="3" xfId="2" applyNumberFormat="1" applyFont="1" applyFill="1" applyBorder="1" applyAlignment="1">
      <alignment horizontal="center" vertical="center"/>
    </xf>
    <xf numFmtId="165" fontId="15" fillId="0" borderId="3" xfId="2" applyNumberFormat="1" applyFont="1" applyBorder="1" applyAlignment="1">
      <alignment horizontal="center" vertical="center"/>
    </xf>
    <xf numFmtId="0" fontId="8" fillId="2" borderId="3" xfId="2" applyFont="1" applyFill="1" applyBorder="1" applyAlignment="1">
      <alignment vertical="center"/>
    </xf>
    <xf numFmtId="1" fontId="8" fillId="0" borderId="3" xfId="2" applyNumberFormat="1" applyFont="1" applyBorder="1" applyAlignment="1">
      <alignment horizontal="left" vertical="center"/>
    </xf>
    <xf numFmtId="1" fontId="3" fillId="0" borderId="0" xfId="2" applyNumberFormat="1" applyFont="1"/>
    <xf numFmtId="1" fontId="5" fillId="2" borderId="3" xfId="2" applyNumberFormat="1" applyFont="1" applyFill="1" applyBorder="1" applyAlignment="1">
      <alignment horizontal="center" vertical="center" wrapText="1"/>
    </xf>
    <xf numFmtId="1" fontId="15" fillId="0" borderId="3" xfId="2" applyNumberFormat="1" applyFont="1" applyBorder="1" applyAlignment="1">
      <alignment horizontal="center"/>
    </xf>
    <xf numFmtId="0" fontId="5" fillId="2" borderId="6" xfId="2" applyFont="1" applyFill="1" applyBorder="1" applyAlignment="1">
      <alignment vertical="center"/>
    </xf>
    <xf numFmtId="1" fontId="5" fillId="2" borderId="6" xfId="2" applyNumberFormat="1" applyFont="1" applyFill="1" applyBorder="1" applyAlignment="1">
      <alignment horizontal="center" vertical="center" wrapText="1"/>
    </xf>
    <xf numFmtId="164" fontId="5" fillId="2" borderId="6" xfId="4" applyFont="1" applyFill="1" applyBorder="1" applyAlignment="1">
      <alignment horizontal="center" vertical="center" textRotation="90" wrapText="1"/>
    </xf>
    <xf numFmtId="164" fontId="5" fillId="2" borderId="6" xfId="4" applyFont="1" applyFill="1" applyBorder="1" applyAlignment="1">
      <alignment horizontal="center" vertical="center" textRotation="90"/>
    </xf>
    <xf numFmtId="49" fontId="5" fillId="2" borderId="6" xfId="4" applyNumberFormat="1" applyFont="1" applyFill="1" applyBorder="1" applyAlignment="1">
      <alignment horizontal="center" vertical="center" textRotation="90" wrapText="1"/>
    </xf>
    <xf numFmtId="1" fontId="10" fillId="0" borderId="0" xfId="2" applyNumberFormat="1" applyFont="1" applyAlignment="1">
      <alignment horizontal="center" vertical="center"/>
    </xf>
    <xf numFmtId="1" fontId="9" fillId="0" borderId="2" xfId="2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10" fillId="0" borderId="2" xfId="0" applyFont="1" applyBorder="1"/>
    <xf numFmtId="0" fontId="10" fillId="0" borderId="2" xfId="2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0" fillId="0" borderId="5" xfId="2" applyFont="1" applyBorder="1"/>
    <xf numFmtId="0" fontId="20" fillId="2" borderId="2" xfId="2" applyFont="1" applyFill="1" applyBorder="1" applyAlignment="1">
      <alignment vertical="center"/>
    </xf>
    <xf numFmtId="1" fontId="15" fillId="2" borderId="2" xfId="2" applyNumberFormat="1" applyFont="1" applyFill="1" applyBorder="1" applyAlignment="1">
      <alignment horizontal="center" vertical="center" textRotation="90"/>
    </xf>
    <xf numFmtId="1" fontId="15" fillId="2" borderId="2" xfId="2" applyNumberFormat="1" applyFont="1" applyFill="1" applyBorder="1" applyAlignment="1">
      <alignment horizontal="center" vertical="center"/>
    </xf>
    <xf numFmtId="1" fontId="22" fillId="0" borderId="5" xfId="2" applyNumberFormat="1" applyFont="1" applyBorder="1" applyAlignment="1">
      <alignment horizontal="left" vertical="center"/>
    </xf>
    <xf numFmtId="165" fontId="15" fillId="0" borderId="5" xfId="2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15" xfId="2" applyFont="1" applyBorder="1"/>
    <xf numFmtId="1" fontId="15" fillId="0" borderId="0" xfId="2" applyNumberFormat="1" applyFont="1" applyAlignment="1">
      <alignment horizontal="center"/>
    </xf>
    <xf numFmtId="0" fontId="10" fillId="0" borderId="8" xfId="0" applyFont="1" applyBorder="1"/>
    <xf numFmtId="0" fontId="10" fillId="0" borderId="7" xfId="0" applyFont="1" applyBorder="1"/>
    <xf numFmtId="0" fontId="10" fillId="0" borderId="17" xfId="2" applyFont="1" applyBorder="1"/>
    <xf numFmtId="0" fontId="10" fillId="0" borderId="18" xfId="0" applyFont="1" applyBorder="1"/>
    <xf numFmtId="0" fontId="10" fillId="0" borderId="3" xfId="0" applyFont="1" applyBorder="1" applyAlignment="1">
      <alignment wrapText="1"/>
    </xf>
    <xf numFmtId="1" fontId="10" fillId="0" borderId="3" xfId="0" applyNumberFormat="1" applyFont="1" applyBorder="1" applyAlignment="1">
      <alignment horizontal="center" vertical="center" wrapText="1"/>
    </xf>
    <xf numFmtId="0" fontId="18" fillId="0" borderId="0" xfId="2" applyFont="1" applyAlignment="1">
      <alignment horizontal="center"/>
    </xf>
    <xf numFmtId="1" fontId="17" fillId="0" borderId="4" xfId="2" applyNumberFormat="1" applyFont="1" applyBorder="1" applyAlignment="1">
      <alignment horizontal="center" vertical="center"/>
    </xf>
    <xf numFmtId="0" fontId="10" fillId="0" borderId="19" xfId="2" applyFont="1" applyBorder="1"/>
    <xf numFmtId="0" fontId="10" fillId="0" borderId="5" xfId="0" applyFont="1" applyBorder="1" applyAlignment="1">
      <alignment horizontal="center"/>
    </xf>
    <xf numFmtId="1" fontId="10" fillId="0" borderId="0" xfId="2" applyNumberFormat="1" applyFont="1"/>
    <xf numFmtId="1" fontId="10" fillId="3" borderId="4" xfId="0" applyNumberFormat="1" applyFont="1" applyFill="1" applyBorder="1" applyAlignment="1">
      <alignment horizontal="center"/>
    </xf>
    <xf numFmtId="1" fontId="10" fillId="3" borderId="16" xfId="0" applyNumberFormat="1" applyFont="1" applyFill="1" applyBorder="1" applyAlignment="1">
      <alignment horizontal="center"/>
    </xf>
    <xf numFmtId="0" fontId="9" fillId="0" borderId="0" xfId="1" applyFont="1"/>
    <xf numFmtId="0" fontId="10" fillId="4" borderId="3" xfId="2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/>
    </xf>
    <xf numFmtId="1" fontId="9" fillId="4" borderId="3" xfId="2" applyNumberFormat="1" applyFont="1" applyFill="1" applyBorder="1" applyAlignment="1">
      <alignment horizontal="center" vertical="center"/>
    </xf>
    <xf numFmtId="0" fontId="1" fillId="4" borderId="0" xfId="1" applyFill="1"/>
    <xf numFmtId="1" fontId="15" fillId="5" borderId="2" xfId="2" applyNumberFormat="1" applyFont="1" applyFill="1" applyBorder="1" applyAlignment="1">
      <alignment horizontal="center"/>
    </xf>
    <xf numFmtId="0" fontId="29" fillId="0" borderId="0" xfId="0" applyFont="1"/>
    <xf numFmtId="165" fontId="10" fillId="0" borderId="3" xfId="2" applyNumberFormat="1" applyFont="1" applyBorder="1" applyAlignment="1">
      <alignment horizontal="center" vertical="center"/>
    </xf>
    <xf numFmtId="165" fontId="9" fillId="0" borderId="3" xfId="2" applyNumberFormat="1" applyFont="1" applyBorder="1" applyAlignment="1">
      <alignment horizontal="center" vertical="center"/>
    </xf>
    <xf numFmtId="165" fontId="15" fillId="2" borderId="3" xfId="2" applyNumberFormat="1" applyFont="1" applyFill="1" applyBorder="1" applyAlignment="1">
      <alignment horizontal="center" vertical="center"/>
    </xf>
    <xf numFmtId="165" fontId="15" fillId="2" borderId="6" xfId="2" applyNumberFormat="1" applyFont="1" applyFill="1" applyBorder="1" applyAlignment="1">
      <alignment horizontal="center" vertical="center"/>
    </xf>
    <xf numFmtId="165" fontId="9" fillId="0" borderId="2" xfId="2" applyNumberFormat="1" applyFont="1" applyBorder="1" applyAlignment="1">
      <alignment horizontal="center" vertical="center"/>
    </xf>
    <xf numFmtId="165" fontId="10" fillId="0" borderId="2" xfId="2" applyNumberFormat="1" applyFont="1" applyBorder="1" applyAlignment="1">
      <alignment horizontal="center" vertical="center"/>
    </xf>
    <xf numFmtId="165" fontId="9" fillId="0" borderId="5" xfId="2" applyNumberFormat="1" applyFont="1" applyBorder="1" applyAlignment="1">
      <alignment horizontal="center" vertical="center"/>
    </xf>
    <xf numFmtId="165" fontId="10" fillId="0" borderId="5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/>
    </xf>
    <xf numFmtId="0" fontId="8" fillId="0" borderId="8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1" fontId="10" fillId="0" borderId="8" xfId="2" applyNumberFormat="1" applyFont="1" applyBorder="1" applyAlignment="1">
      <alignment horizontal="center" vertical="center"/>
    </xf>
    <xf numFmtId="1" fontId="10" fillId="4" borderId="3" xfId="0" applyNumberFormat="1" applyFont="1" applyFill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8" fillId="2" borderId="3" xfId="2" applyFont="1" applyFill="1" applyBorder="1" applyAlignment="1">
      <alignment horizontal="right" vertical="center"/>
    </xf>
    <xf numFmtId="0" fontId="15" fillId="2" borderId="3" xfId="2" applyFont="1" applyFill="1" applyBorder="1" applyAlignment="1">
      <alignment horizontal="center" vertical="center"/>
    </xf>
    <xf numFmtId="0" fontId="8" fillId="0" borderId="10" xfId="2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8" fillId="2" borderId="7" xfId="2" applyFont="1" applyFill="1" applyBorder="1" applyAlignment="1">
      <alignment horizontal="right" vertical="center"/>
    </xf>
    <xf numFmtId="0" fontId="8" fillId="0" borderId="8" xfId="2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165" fontId="15" fillId="2" borderId="8" xfId="2" applyNumberFormat="1" applyFont="1" applyFill="1" applyBorder="1" applyAlignment="1">
      <alignment horizontal="center" vertical="center"/>
    </xf>
    <xf numFmtId="165" fontId="15" fillId="2" borderId="5" xfId="2" applyNumberFormat="1" applyFont="1" applyFill="1" applyBorder="1" applyAlignment="1">
      <alignment horizontal="center" vertical="center"/>
    </xf>
    <xf numFmtId="1" fontId="11" fillId="0" borderId="5" xfId="2" applyNumberFormat="1" applyFont="1" applyBorder="1" applyAlignment="1">
      <alignment vertical="center"/>
    </xf>
    <xf numFmtId="1" fontId="30" fillId="0" borderId="5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0" fontId="26" fillId="0" borderId="0" xfId="2" applyAlignment="1">
      <alignment horizontal="center" vertical="center"/>
    </xf>
    <xf numFmtId="0" fontId="26" fillId="0" borderId="9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10" fillId="0" borderId="16" xfId="2" applyFont="1" applyBorder="1" applyAlignment="1">
      <alignment horizontal="center" vertical="center"/>
    </xf>
    <xf numFmtId="1" fontId="10" fillId="0" borderId="16" xfId="2" applyNumberFormat="1" applyFont="1" applyBorder="1" applyAlignment="1">
      <alignment horizontal="center" vertical="center"/>
    </xf>
    <xf numFmtId="0" fontId="8" fillId="2" borderId="3" xfId="2" applyFont="1" applyFill="1" applyBorder="1" applyAlignment="1">
      <alignment horizontal="left" vertical="center"/>
    </xf>
    <xf numFmtId="1" fontId="15" fillId="0" borderId="0" xfId="2" applyNumberFormat="1" applyFont="1" applyAlignment="1">
      <alignment horizontal="center" vertical="center"/>
    </xf>
    <xf numFmtId="1" fontId="11" fillId="0" borderId="0" xfId="2" applyNumberFormat="1" applyFont="1" applyAlignment="1">
      <alignment vertical="center"/>
    </xf>
    <xf numFmtId="1" fontId="15" fillId="0" borderId="3" xfId="2" applyNumberFormat="1" applyFont="1" applyBorder="1" applyAlignment="1">
      <alignment horizontal="center" vertical="center"/>
    </xf>
    <xf numFmtId="1" fontId="8" fillId="0" borderId="3" xfId="2" applyNumberFormat="1" applyFont="1" applyBorder="1" applyAlignment="1">
      <alignment horizontal="center" vertical="center"/>
    </xf>
    <xf numFmtId="0" fontId="22" fillId="0" borderId="0" xfId="2" applyFont="1" applyAlignment="1">
      <alignment horizontal="center"/>
    </xf>
    <xf numFmtId="0" fontId="22" fillId="0" borderId="0" xfId="2" applyFont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0" borderId="8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8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9" fillId="3" borderId="9" xfId="1" applyFont="1" applyFill="1" applyBorder="1" applyAlignment="1">
      <alignment vertical="center"/>
    </xf>
    <xf numFmtId="0" fontId="9" fillId="3" borderId="22" xfId="1" applyFont="1" applyFill="1" applyBorder="1" applyAlignment="1">
      <alignment vertical="center"/>
    </xf>
    <xf numFmtId="0" fontId="8" fillId="0" borderId="23" xfId="2" applyFont="1" applyBorder="1" applyAlignment="1">
      <alignment horizontal="left" vertical="center"/>
    </xf>
    <xf numFmtId="0" fontId="8" fillId="0" borderId="24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9" fillId="0" borderId="10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28" fillId="4" borderId="26" xfId="1" applyFont="1" applyFill="1" applyBorder="1"/>
    <xf numFmtId="0" fontId="0" fillId="0" borderId="15" xfId="0" applyBorder="1"/>
    <xf numFmtId="0" fontId="9" fillId="0" borderId="21" xfId="1" applyFont="1" applyBorder="1" applyAlignment="1">
      <alignment vertical="center" wrapText="1"/>
    </xf>
    <xf numFmtId="0" fontId="9" fillId="0" borderId="19" xfId="1" applyFont="1" applyBorder="1" applyAlignment="1">
      <alignment vertical="center" wrapText="1"/>
    </xf>
    <xf numFmtId="0" fontId="8" fillId="0" borderId="10" xfId="2" applyFont="1" applyBorder="1" applyAlignment="1">
      <alignment horizontal="left" vertical="center"/>
    </xf>
    <xf numFmtId="0" fontId="8" fillId="0" borderId="11" xfId="2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10" fillId="0" borderId="10" xfId="2" applyFont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0" fontId="9" fillId="4" borderId="25" xfId="1" applyFont="1" applyFill="1" applyBorder="1"/>
    <xf numFmtId="0" fontId="10" fillId="4" borderId="4" xfId="0" applyFont="1" applyFill="1" applyBorder="1"/>
    <xf numFmtId="0" fontId="9" fillId="4" borderId="5" xfId="1" applyFont="1" applyFill="1" applyBorder="1" applyAlignment="1">
      <alignment vertical="center"/>
    </xf>
    <xf numFmtId="1" fontId="22" fillId="0" borderId="0" xfId="2" applyNumberFormat="1" applyFont="1" applyAlignment="1">
      <alignment horizontal="center" vertical="center" wrapText="1"/>
    </xf>
    <xf numFmtId="0" fontId="8" fillId="0" borderId="20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1" xfId="2" applyFont="1" applyBorder="1" applyAlignment="1">
      <alignment horizontal="left" vertical="center"/>
    </xf>
  </cellXfs>
  <cellStyles count="5">
    <cellStyle name="Excel Built-in Normal" xfId="1" xr:uid="{00000000-0005-0000-0000-000000000000}"/>
    <cellStyle name="Normalny" xfId="0" builtinId="0"/>
    <cellStyle name="Normalny 2" xfId="2" xr:uid="{00000000-0005-0000-0000-000002000000}"/>
    <cellStyle name="Normalny 6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2"/>
  <sheetViews>
    <sheetView tabSelected="1" view="pageBreakPreview" topLeftCell="A63" zoomScale="90" zoomScaleNormal="90" zoomScaleSheetLayoutView="90" workbookViewId="0">
      <selection activeCell="U6" sqref="U6"/>
    </sheetView>
  </sheetViews>
  <sheetFormatPr defaultColWidth="13" defaultRowHeight="12.75" x14ac:dyDescent="0.2"/>
  <cols>
    <col min="1" max="1" width="53" style="1" customWidth="1"/>
    <col min="2" max="2" width="6.28515625" style="54" customWidth="1"/>
    <col min="3" max="9" width="6.28515625" style="3" customWidth="1"/>
    <col min="10" max="10" width="7.85546875" style="4" customWidth="1"/>
    <col min="11" max="11" width="0" style="5" hidden="1" customWidth="1"/>
    <col min="12" max="13" width="0" style="6" hidden="1" customWidth="1"/>
    <col min="14" max="14" width="0" style="7" hidden="1" customWidth="1"/>
    <col min="15" max="16" width="0" style="8" hidden="1" customWidth="1"/>
    <col min="17" max="16384" width="13" style="7"/>
  </cols>
  <sheetData>
    <row r="1" spans="1:16" x14ac:dyDescent="0.2">
      <c r="A1" s="138" t="s">
        <v>117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6" ht="48" customHeight="1" x14ac:dyDescent="0.2">
      <c r="A2" s="180" t="s">
        <v>135</v>
      </c>
      <c r="B2" s="180"/>
      <c r="C2" s="180"/>
      <c r="D2" s="180"/>
      <c r="E2" s="180"/>
      <c r="F2" s="180"/>
      <c r="G2" s="180"/>
      <c r="H2" s="180"/>
      <c r="I2" s="180"/>
      <c r="J2" s="180"/>
    </row>
    <row r="3" spans="1:16" x14ac:dyDescent="0.2">
      <c r="J3" s="3"/>
    </row>
    <row r="4" spans="1:16" s="17" customFormat="1" ht="84" customHeight="1" x14ac:dyDescent="0.25">
      <c r="A4" s="57" t="s">
        <v>0</v>
      </c>
      <c r="B4" s="58" t="s">
        <v>1</v>
      </c>
      <c r="C4" s="59" t="s">
        <v>2</v>
      </c>
      <c r="D4" s="59" t="s">
        <v>3</v>
      </c>
      <c r="E4" s="60" t="s">
        <v>4</v>
      </c>
      <c r="F4" s="61" t="s">
        <v>5</v>
      </c>
      <c r="G4" s="61" t="s">
        <v>6</v>
      </c>
      <c r="H4" s="59" t="s">
        <v>7</v>
      </c>
      <c r="I4" s="60" t="s">
        <v>55</v>
      </c>
      <c r="J4" s="60" t="s">
        <v>56</v>
      </c>
      <c r="K4" s="15" t="s">
        <v>8</v>
      </c>
      <c r="L4" s="16" t="s">
        <v>9</v>
      </c>
      <c r="M4" s="16" t="s">
        <v>10</v>
      </c>
      <c r="O4" s="18" t="s">
        <v>11</v>
      </c>
      <c r="P4" s="18" t="s">
        <v>12</v>
      </c>
    </row>
    <row r="5" spans="1:16" s="17" customFormat="1" ht="12.75" customHeight="1" x14ac:dyDescent="0.25">
      <c r="A5" s="181" t="s">
        <v>125</v>
      </c>
      <c r="B5" s="182"/>
      <c r="C5" s="182"/>
      <c r="D5" s="182"/>
      <c r="E5" s="182"/>
      <c r="F5" s="182"/>
      <c r="G5" s="182"/>
      <c r="H5" s="182"/>
      <c r="I5" s="182"/>
      <c r="J5" s="183"/>
      <c r="K5" s="15"/>
      <c r="L5" s="16"/>
      <c r="M5" s="16"/>
      <c r="O5" s="18"/>
      <c r="P5" s="18"/>
    </row>
    <row r="6" spans="1:16" s="27" customFormat="1" ht="12.6" customHeight="1" x14ac:dyDescent="0.25">
      <c r="A6" s="48" t="s">
        <v>23</v>
      </c>
      <c r="B6" s="64">
        <v>2</v>
      </c>
      <c r="C6" s="19" t="s">
        <v>14</v>
      </c>
      <c r="D6" s="22">
        <v>18</v>
      </c>
      <c r="E6" s="22">
        <v>0</v>
      </c>
      <c r="F6" s="22">
        <v>0</v>
      </c>
      <c r="G6" s="19">
        <v>18</v>
      </c>
      <c r="H6" s="22">
        <v>0</v>
      </c>
      <c r="I6" s="102">
        <f>E6/9</f>
        <v>0</v>
      </c>
      <c r="J6" s="102">
        <f>(F6+G6+H6)/9</f>
        <v>2</v>
      </c>
      <c r="K6" s="89">
        <f>SUM(K7:K15)</f>
        <v>0</v>
      </c>
      <c r="L6" s="88"/>
      <c r="M6" s="24"/>
      <c r="N6" s="25"/>
      <c r="O6" s="26"/>
      <c r="P6" s="26"/>
    </row>
    <row r="7" spans="1:16" s="17" customFormat="1" ht="15" customHeight="1" x14ac:dyDescent="0.25">
      <c r="A7" s="47" t="s">
        <v>24</v>
      </c>
      <c r="B7" s="49">
        <v>4</v>
      </c>
      <c r="C7" s="19" t="s">
        <v>14</v>
      </c>
      <c r="D7" s="113">
        <f>SUM(E7:H7)</f>
        <v>35</v>
      </c>
      <c r="E7" s="91">
        <v>14</v>
      </c>
      <c r="F7" s="91">
        <v>21</v>
      </c>
      <c r="G7" s="91">
        <v>0</v>
      </c>
      <c r="H7" s="22">
        <v>0</v>
      </c>
      <c r="I7" s="102">
        <f t="shared" ref="I7:I13" si="0">E7/9</f>
        <v>1.5555555555555556</v>
      </c>
      <c r="J7" s="102">
        <f t="shared" ref="J7:J13" si="1">(F7+G7+H7)/9</f>
        <v>2.3333333333333335</v>
      </c>
      <c r="K7" s="23" t="str">
        <f>"#REF!/25"</f>
        <v>#REF!/25</v>
      </c>
      <c r="L7" s="24">
        <v>0</v>
      </c>
      <c r="M7" s="24">
        <f>IF(G7&gt;0,1,0)</f>
        <v>0</v>
      </c>
      <c r="N7" s="25" t="str">
        <f>"#REF!/E5"</f>
        <v>#REF!/E5</v>
      </c>
      <c r="O7" s="26">
        <v>3</v>
      </c>
      <c r="P7" s="26" t="str">
        <f>"#REF!-P5"</f>
        <v>#REF!-P5</v>
      </c>
    </row>
    <row r="8" spans="1:16" s="17" customFormat="1" ht="12.75" customHeight="1" x14ac:dyDescent="0.25">
      <c r="A8" s="47" t="s">
        <v>90</v>
      </c>
      <c r="B8" s="49">
        <v>6</v>
      </c>
      <c r="C8" s="19" t="s">
        <v>13</v>
      </c>
      <c r="D8" s="113">
        <f>SUM(E8:H8)</f>
        <v>35</v>
      </c>
      <c r="E8" s="91">
        <v>14</v>
      </c>
      <c r="F8" s="91">
        <v>7</v>
      </c>
      <c r="G8" s="91">
        <v>14</v>
      </c>
      <c r="H8" s="22">
        <v>0</v>
      </c>
      <c r="I8" s="102">
        <f t="shared" si="0"/>
        <v>1.5555555555555556</v>
      </c>
      <c r="J8" s="102">
        <f t="shared" si="1"/>
        <v>2.3333333333333335</v>
      </c>
      <c r="K8" s="23" t="str">
        <f>"#REF!/25"</f>
        <v>#REF!/25</v>
      </c>
      <c r="L8" s="24">
        <v>0</v>
      </c>
      <c r="M8" s="24">
        <f>IF(G8&gt;0,1,0)</f>
        <v>1</v>
      </c>
      <c r="N8" s="25" t="str">
        <f>"#REF!/E6"</f>
        <v>#REF!/E6</v>
      </c>
      <c r="O8" s="26">
        <v>2</v>
      </c>
      <c r="P8" s="26" t="str">
        <f>"#REF!-P6"</f>
        <v>#REF!-P6</v>
      </c>
    </row>
    <row r="9" spans="1:16" s="17" customFormat="1" ht="15" customHeight="1" x14ac:dyDescent="0.25">
      <c r="A9" s="47" t="s">
        <v>28</v>
      </c>
      <c r="B9" s="49">
        <v>4</v>
      </c>
      <c r="C9" s="19" t="s">
        <v>14</v>
      </c>
      <c r="D9" s="113">
        <f>SUM(E9:H9)</f>
        <v>35</v>
      </c>
      <c r="E9" s="91">
        <v>14</v>
      </c>
      <c r="F9" s="91">
        <v>14</v>
      </c>
      <c r="G9" s="91">
        <v>7</v>
      </c>
      <c r="H9" s="22">
        <v>0</v>
      </c>
      <c r="I9" s="102">
        <f t="shared" si="0"/>
        <v>1.5555555555555556</v>
      </c>
      <c r="J9" s="102">
        <f t="shared" si="1"/>
        <v>2.3333333333333335</v>
      </c>
      <c r="K9" s="23" t="str">
        <f>"#REF!/25"</f>
        <v>#REF!/25</v>
      </c>
      <c r="L9" s="24">
        <v>0</v>
      </c>
      <c r="M9" s="24">
        <f>IF(G9&gt;0,1,0)</f>
        <v>1</v>
      </c>
      <c r="N9" s="25" t="str">
        <f>"#REF!/E7"</f>
        <v>#REF!/E7</v>
      </c>
      <c r="O9" s="26">
        <f>D9/25</f>
        <v>1.4</v>
      </c>
      <c r="P9" s="26" t="str">
        <f>"#REF!-P7"</f>
        <v>#REF!-P7</v>
      </c>
    </row>
    <row r="10" spans="1:16" s="17" customFormat="1" ht="13.5" customHeight="1" x14ac:dyDescent="0.25">
      <c r="A10" s="47" t="s">
        <v>29</v>
      </c>
      <c r="B10" s="114">
        <v>2</v>
      </c>
      <c r="C10" s="19" t="s">
        <v>14</v>
      </c>
      <c r="D10" s="113">
        <v>18</v>
      </c>
      <c r="E10" s="91">
        <v>7</v>
      </c>
      <c r="F10" s="91">
        <v>0</v>
      </c>
      <c r="G10" s="91">
        <v>11</v>
      </c>
      <c r="H10" s="22">
        <v>0</v>
      </c>
      <c r="I10" s="102">
        <f t="shared" si="0"/>
        <v>0.77777777777777779</v>
      </c>
      <c r="J10" s="102">
        <f t="shared" si="1"/>
        <v>1.2222222222222223</v>
      </c>
      <c r="K10" s="23" t="str">
        <f>"#REF!/25"</f>
        <v>#REF!/25</v>
      </c>
      <c r="L10" s="24">
        <v>0</v>
      </c>
      <c r="M10" s="24">
        <f>IF(G10&gt;0,1,0)</f>
        <v>1</v>
      </c>
      <c r="N10" s="25" t="str">
        <f>"#REF!/E8"</f>
        <v>#REF!/E8</v>
      </c>
      <c r="O10" s="26">
        <v>0.6</v>
      </c>
      <c r="P10" s="26" t="str">
        <f>"#REF!-P8"</f>
        <v>#REF!-P8</v>
      </c>
    </row>
    <row r="11" spans="1:16" s="29" customFormat="1" ht="13.5" customHeight="1" x14ac:dyDescent="0.25">
      <c r="A11" s="69" t="s">
        <v>31</v>
      </c>
      <c r="B11" s="64">
        <v>3</v>
      </c>
      <c r="C11" s="19" t="s">
        <v>14</v>
      </c>
      <c r="D11" s="22">
        <v>21</v>
      </c>
      <c r="E11" s="22">
        <v>7</v>
      </c>
      <c r="F11" s="22">
        <v>4</v>
      </c>
      <c r="G11" s="22">
        <v>10</v>
      </c>
      <c r="H11" s="22">
        <v>0</v>
      </c>
      <c r="I11" s="102">
        <f t="shared" si="0"/>
        <v>0.77777777777777779</v>
      </c>
      <c r="J11" s="102">
        <f t="shared" si="1"/>
        <v>1.5555555555555556</v>
      </c>
      <c r="K11" s="23" t="str">
        <f>"#REF!/25"</f>
        <v>#REF!/25</v>
      </c>
      <c r="L11" s="24">
        <v>0</v>
      </c>
      <c r="M11" s="24" t="e">
        <f>IF(#REF!&gt;0,1,0)</f>
        <v>#REF!</v>
      </c>
      <c r="N11" s="25" t="str">
        <f>"#REF!/E11"</f>
        <v>#REF!/E11</v>
      </c>
      <c r="O11" s="26">
        <v>1</v>
      </c>
      <c r="P11" s="26" t="str">
        <f>"#REF!-P11"</f>
        <v>#REF!-P11</v>
      </c>
    </row>
    <row r="12" spans="1:16" s="29" customFormat="1" ht="12.75" customHeight="1" x14ac:dyDescent="0.25">
      <c r="A12" s="90" t="s">
        <v>91</v>
      </c>
      <c r="B12" s="64">
        <v>0</v>
      </c>
      <c r="C12" s="19" t="s">
        <v>14</v>
      </c>
      <c r="D12" s="22">
        <v>5</v>
      </c>
      <c r="E12" s="22">
        <v>5</v>
      </c>
      <c r="F12" s="22">
        <v>0</v>
      </c>
      <c r="G12" s="22">
        <v>0</v>
      </c>
      <c r="H12" s="22">
        <v>0</v>
      </c>
      <c r="I12" s="102">
        <f t="shared" si="0"/>
        <v>0.55555555555555558</v>
      </c>
      <c r="J12" s="102">
        <f t="shared" si="1"/>
        <v>0</v>
      </c>
      <c r="K12" s="23"/>
      <c r="L12" s="24"/>
      <c r="M12" s="24"/>
      <c r="N12" s="25"/>
      <c r="O12" s="26"/>
      <c r="P12" s="26"/>
    </row>
    <row r="13" spans="1:16" s="27" customFormat="1" ht="12.6" customHeight="1" x14ac:dyDescent="0.25">
      <c r="A13" s="47" t="s">
        <v>118</v>
      </c>
      <c r="B13" s="115">
        <v>2</v>
      </c>
      <c r="C13" s="19" t="s">
        <v>14</v>
      </c>
      <c r="D13" s="113">
        <v>15</v>
      </c>
      <c r="E13" s="91">
        <v>15</v>
      </c>
      <c r="F13" s="91">
        <v>0</v>
      </c>
      <c r="G13" s="91">
        <v>0</v>
      </c>
      <c r="H13" s="22">
        <v>0</v>
      </c>
      <c r="I13" s="102">
        <f t="shared" si="0"/>
        <v>1.6666666666666667</v>
      </c>
      <c r="J13" s="102">
        <f t="shared" si="1"/>
        <v>0</v>
      </c>
      <c r="K13" s="23" t="str">
        <f>"#REF!/25"</f>
        <v>#REF!/25</v>
      </c>
      <c r="L13" s="24">
        <v>0</v>
      </c>
      <c r="M13" s="24">
        <f>IF(G13&gt;0,1,0)</f>
        <v>0</v>
      </c>
      <c r="N13" s="25" t="str">
        <f>"#REF!/E9"</f>
        <v>#REF!/E9</v>
      </c>
      <c r="O13" s="26">
        <v>0.6</v>
      </c>
      <c r="P13" s="26" t="str">
        <f>"#REF!-P9"</f>
        <v>#REF!-P9</v>
      </c>
    </row>
    <row r="14" spans="1:16" s="17" customFormat="1" ht="12.6" customHeight="1" x14ac:dyDescent="0.25">
      <c r="A14" s="116" t="s">
        <v>15</v>
      </c>
      <c r="B14" s="50">
        <f>SUM(B6:B13)</f>
        <v>23</v>
      </c>
      <c r="C14" s="117">
        <f>COUNTIF(C6:C13,"e")</f>
        <v>1</v>
      </c>
      <c r="D14" s="50">
        <f>SUM(D6:D13)</f>
        <v>182</v>
      </c>
      <c r="E14" s="50">
        <f t="shared" ref="E14:J14" si="2">SUM(E6:E13)</f>
        <v>76</v>
      </c>
      <c r="F14" s="50">
        <f t="shared" si="2"/>
        <v>46</v>
      </c>
      <c r="G14" s="50">
        <f t="shared" si="2"/>
        <v>60</v>
      </c>
      <c r="H14" s="50">
        <f t="shared" si="2"/>
        <v>0</v>
      </c>
      <c r="I14" s="104">
        <f t="shared" si="2"/>
        <v>8.4444444444444446</v>
      </c>
      <c r="J14" s="104">
        <f t="shared" si="2"/>
        <v>11.77777777777778</v>
      </c>
      <c r="K14" s="23" t="str">
        <f>"#REF!/25"</f>
        <v>#REF!/25</v>
      </c>
      <c r="L14" s="28">
        <v>1</v>
      </c>
      <c r="M14" s="24" t="e">
        <f>IF(#REF!&gt;0,1,0)</f>
        <v>#REF!</v>
      </c>
      <c r="N14" s="25" t="str">
        <f>"#REF!/E12"</f>
        <v>#REF!/E12</v>
      </c>
      <c r="O14" s="26" t="e">
        <f>#REF!/25</f>
        <v>#REF!</v>
      </c>
      <c r="P14" s="26" t="str">
        <f>"#REF!-P12"</f>
        <v>#REF!-P12</v>
      </c>
    </row>
    <row r="15" spans="1:16" s="17" customFormat="1" ht="12.6" customHeight="1" x14ac:dyDescent="0.25">
      <c r="A15" s="118" t="s">
        <v>126</v>
      </c>
      <c r="B15" s="119"/>
      <c r="C15" s="119"/>
      <c r="D15" s="119"/>
      <c r="E15" s="119"/>
      <c r="F15" s="119"/>
      <c r="G15" s="119"/>
      <c r="H15" s="119"/>
      <c r="I15" s="119"/>
      <c r="J15" s="110"/>
      <c r="K15" s="23"/>
      <c r="L15" s="28"/>
      <c r="M15" s="24"/>
      <c r="N15" s="25"/>
      <c r="O15" s="26"/>
      <c r="P15" s="26"/>
    </row>
    <row r="16" spans="1:16" s="29" customFormat="1" ht="12.6" customHeight="1" x14ac:dyDescent="0.25">
      <c r="A16" s="47" t="s">
        <v>25</v>
      </c>
      <c r="B16" s="49">
        <v>2</v>
      </c>
      <c r="C16" s="19" t="s">
        <v>14</v>
      </c>
      <c r="D16" s="22">
        <v>15</v>
      </c>
      <c r="E16" s="22">
        <v>0</v>
      </c>
      <c r="F16" s="22">
        <v>0</v>
      </c>
      <c r="G16" s="19">
        <v>15</v>
      </c>
      <c r="H16" s="22">
        <v>0</v>
      </c>
      <c r="I16" s="102">
        <f t="shared" ref="I16:I23" si="3">E16/9</f>
        <v>0</v>
      </c>
      <c r="J16" s="102">
        <f t="shared" ref="J16:J23" si="4">(F16+G16+H16)/9</f>
        <v>1.6666666666666667</v>
      </c>
      <c r="K16" s="23"/>
      <c r="L16" s="28"/>
      <c r="M16" s="24"/>
      <c r="N16" s="31"/>
      <c r="O16" s="26"/>
      <c r="P16" s="26"/>
    </row>
    <row r="17" spans="1:16" s="27" customFormat="1" ht="13.5" customHeight="1" x14ac:dyDescent="0.25">
      <c r="A17" s="48" t="s">
        <v>26</v>
      </c>
      <c r="B17" s="64">
        <v>5</v>
      </c>
      <c r="C17" s="19" t="s">
        <v>13</v>
      </c>
      <c r="D17" s="22">
        <f>SUM(E17:H17)</f>
        <v>35</v>
      </c>
      <c r="E17" s="22">
        <v>14</v>
      </c>
      <c r="F17" s="22">
        <v>21</v>
      </c>
      <c r="G17" s="19">
        <v>0</v>
      </c>
      <c r="H17" s="22">
        <v>0</v>
      </c>
      <c r="I17" s="102">
        <f t="shared" si="3"/>
        <v>1.5555555555555556</v>
      </c>
      <c r="J17" s="102">
        <f t="shared" si="4"/>
        <v>2.3333333333333335</v>
      </c>
      <c r="K17" s="89"/>
      <c r="L17" s="88"/>
      <c r="M17" s="24"/>
      <c r="N17" s="25"/>
      <c r="O17" s="26"/>
      <c r="P17" s="26"/>
    </row>
    <row r="18" spans="1:16" s="27" customFormat="1" ht="13.5" customHeight="1" x14ac:dyDescent="0.25">
      <c r="A18" s="48" t="s">
        <v>30</v>
      </c>
      <c r="B18" s="64">
        <v>5</v>
      </c>
      <c r="C18" s="19" t="s">
        <v>13</v>
      </c>
      <c r="D18" s="22">
        <v>35</v>
      </c>
      <c r="E18" s="22">
        <v>14</v>
      </c>
      <c r="F18" s="22">
        <v>14</v>
      </c>
      <c r="G18" s="19">
        <v>7</v>
      </c>
      <c r="H18" s="22">
        <v>0</v>
      </c>
      <c r="I18" s="102">
        <f t="shared" si="3"/>
        <v>1.5555555555555556</v>
      </c>
      <c r="J18" s="102">
        <f t="shared" si="4"/>
        <v>2.3333333333333335</v>
      </c>
      <c r="K18" s="23" t="str">
        <f t="shared" ref="K18:K24" si="5">"#REF!/25"</f>
        <v>#REF!/25</v>
      </c>
      <c r="L18" s="88">
        <v>0</v>
      </c>
      <c r="M18" s="24">
        <f>IF(G17&gt;0,1,0)</f>
        <v>0</v>
      </c>
      <c r="N18" s="25" t="str">
        <f>"#REF!/E18"</f>
        <v>#REF!/E18</v>
      </c>
      <c r="O18" s="26">
        <v>4</v>
      </c>
      <c r="P18" s="26" t="str">
        <f>"#REF!-P18"</f>
        <v>#REF!-P18</v>
      </c>
    </row>
    <row r="19" spans="1:16" s="17" customFormat="1" ht="12.6" customHeight="1" x14ac:dyDescent="0.25">
      <c r="A19" s="69" t="s">
        <v>32</v>
      </c>
      <c r="B19" s="64">
        <v>3</v>
      </c>
      <c r="C19" s="19" t="s">
        <v>14</v>
      </c>
      <c r="D19" s="22">
        <v>21</v>
      </c>
      <c r="E19" s="22">
        <v>7</v>
      </c>
      <c r="F19" s="22">
        <v>4</v>
      </c>
      <c r="G19" s="19">
        <v>10</v>
      </c>
      <c r="H19" s="22">
        <v>0</v>
      </c>
      <c r="I19" s="102">
        <f t="shared" si="3"/>
        <v>0.77777777777777779</v>
      </c>
      <c r="J19" s="102">
        <f t="shared" si="4"/>
        <v>1.5555555555555556</v>
      </c>
      <c r="K19" s="23" t="str">
        <f t="shared" si="5"/>
        <v>#REF!/25</v>
      </c>
      <c r="L19" s="28">
        <v>1</v>
      </c>
      <c r="M19" s="24">
        <f>IF(G23&gt;0,1,0)</f>
        <v>0</v>
      </c>
      <c r="N19" s="25" t="str">
        <f>"#REF!/E22"</f>
        <v>#REF!/E22</v>
      </c>
      <c r="O19" s="26">
        <f>D23/25</f>
        <v>0.6</v>
      </c>
      <c r="P19" s="26" t="str">
        <f>"#REF!-P22"</f>
        <v>#REF!-P22</v>
      </c>
    </row>
    <row r="20" spans="1:16" s="27" customFormat="1" ht="12.6" customHeight="1" x14ac:dyDescent="0.25">
      <c r="A20" s="69" t="s">
        <v>59</v>
      </c>
      <c r="B20" s="93">
        <v>3</v>
      </c>
      <c r="C20" s="19" t="s">
        <v>14</v>
      </c>
      <c r="D20" s="22">
        <v>21</v>
      </c>
      <c r="E20" s="22">
        <v>7</v>
      </c>
      <c r="F20" s="22">
        <v>4</v>
      </c>
      <c r="G20" s="19">
        <v>10</v>
      </c>
      <c r="H20" s="22">
        <v>0</v>
      </c>
      <c r="I20" s="102">
        <f t="shared" si="3"/>
        <v>0.77777777777777779</v>
      </c>
      <c r="J20" s="102">
        <f t="shared" si="4"/>
        <v>1.5555555555555556</v>
      </c>
      <c r="K20" s="23" t="str">
        <f t="shared" si="5"/>
        <v>#REF!/25</v>
      </c>
      <c r="L20" s="88">
        <v>0</v>
      </c>
      <c r="M20" s="24">
        <f>IF(G44&gt;0,1,0)</f>
        <v>1</v>
      </c>
      <c r="N20" s="25" t="str">
        <f>"#REF!/E21"</f>
        <v>#REF!/E21</v>
      </c>
      <c r="O20" s="26">
        <f>D44/25</f>
        <v>0.84</v>
      </c>
      <c r="P20" s="26" t="str">
        <f>"#REF!-P21"</f>
        <v>#REF!-P21</v>
      </c>
    </row>
    <row r="21" spans="1:16" s="17" customFormat="1" ht="14.25" customHeight="1" x14ac:dyDescent="0.25">
      <c r="A21" s="83" t="s">
        <v>92</v>
      </c>
      <c r="B21" s="49">
        <v>4</v>
      </c>
      <c r="C21" s="19" t="s">
        <v>13</v>
      </c>
      <c r="D21" s="22">
        <v>28</v>
      </c>
      <c r="E21" s="22">
        <v>14</v>
      </c>
      <c r="F21" s="22">
        <v>4</v>
      </c>
      <c r="G21" s="19">
        <v>10</v>
      </c>
      <c r="H21" s="22">
        <v>0</v>
      </c>
      <c r="I21" s="102">
        <f t="shared" si="3"/>
        <v>1.5555555555555556</v>
      </c>
      <c r="J21" s="102">
        <f t="shared" si="4"/>
        <v>1.5555555555555556</v>
      </c>
      <c r="K21" s="23" t="str">
        <f>"#REF!/25"</f>
        <v>#REF!/25</v>
      </c>
      <c r="L21" s="24">
        <v>0</v>
      </c>
      <c r="M21" s="24">
        <f>IF(G27&gt;0,1,0)</f>
        <v>0</v>
      </c>
      <c r="N21" s="25" t="str">
        <f>"#REF!/E28"</f>
        <v>#REF!/E28</v>
      </c>
      <c r="O21" s="26">
        <v>2.5</v>
      </c>
      <c r="P21" s="26" t="str">
        <f>"#REF!-P28"</f>
        <v>#REF!-P28</v>
      </c>
    </row>
    <row r="22" spans="1:16" s="17" customFormat="1" ht="14.25" customHeight="1" x14ac:dyDescent="0.25">
      <c r="A22" s="83" t="s">
        <v>61</v>
      </c>
      <c r="B22" s="49">
        <v>2</v>
      </c>
      <c r="C22" s="19" t="s">
        <v>14</v>
      </c>
      <c r="D22" s="22">
        <v>21</v>
      </c>
      <c r="E22" s="22">
        <v>7</v>
      </c>
      <c r="F22" s="22">
        <v>4</v>
      </c>
      <c r="G22" s="22">
        <v>10</v>
      </c>
      <c r="H22" s="22">
        <v>0</v>
      </c>
      <c r="I22" s="102">
        <f t="shared" si="3"/>
        <v>0.77777777777777779</v>
      </c>
      <c r="J22" s="102">
        <f t="shared" si="4"/>
        <v>1.5555555555555556</v>
      </c>
      <c r="K22" s="23"/>
      <c r="L22" s="24"/>
      <c r="M22" s="24"/>
      <c r="N22" s="25"/>
      <c r="O22" s="26"/>
      <c r="P22" s="26"/>
    </row>
    <row r="23" spans="1:16" s="29" customFormat="1" ht="12.6" customHeight="1" x14ac:dyDescent="0.25">
      <c r="A23" s="48" t="s">
        <v>102</v>
      </c>
      <c r="B23" s="64">
        <v>2</v>
      </c>
      <c r="C23" s="19" t="s">
        <v>14</v>
      </c>
      <c r="D23" s="22">
        <v>15</v>
      </c>
      <c r="E23" s="22">
        <v>15</v>
      </c>
      <c r="F23" s="22">
        <v>0</v>
      </c>
      <c r="G23" s="22">
        <v>0</v>
      </c>
      <c r="H23" s="22">
        <v>0</v>
      </c>
      <c r="I23" s="102">
        <f t="shared" si="3"/>
        <v>1.6666666666666667</v>
      </c>
      <c r="J23" s="102">
        <f t="shared" si="4"/>
        <v>0</v>
      </c>
      <c r="K23" s="23" t="str">
        <f t="shared" si="5"/>
        <v>#REF!/25</v>
      </c>
      <c r="L23" s="24">
        <v>0</v>
      </c>
      <c r="M23" s="24">
        <f>IF(G18&gt;0,1,0)</f>
        <v>1</v>
      </c>
      <c r="N23" s="25" t="str">
        <f>"#REF!/E20"</f>
        <v>#REF!/E20</v>
      </c>
      <c r="O23" s="26">
        <f>D18/25</f>
        <v>1.4</v>
      </c>
      <c r="P23" s="26" t="str">
        <f>"#REF!-P20"</f>
        <v>#REF!-P20</v>
      </c>
    </row>
    <row r="24" spans="1:16" s="29" customFormat="1" ht="12.6" customHeight="1" x14ac:dyDescent="0.25">
      <c r="A24" s="120" t="s">
        <v>15</v>
      </c>
      <c r="B24" s="50">
        <f>SUM(B16:B23)</f>
        <v>26</v>
      </c>
      <c r="C24" s="117">
        <f>COUNTIF(C16:C23,"e")</f>
        <v>3</v>
      </c>
      <c r="D24" s="50">
        <f>SUM(D16:D23)</f>
        <v>191</v>
      </c>
      <c r="E24" s="50">
        <f t="shared" ref="E24:J24" si="6">SUM(E16:E23)</f>
        <v>78</v>
      </c>
      <c r="F24" s="50">
        <f t="shared" si="6"/>
        <v>51</v>
      </c>
      <c r="G24" s="50">
        <f t="shared" si="6"/>
        <v>62</v>
      </c>
      <c r="H24" s="50">
        <f t="shared" si="6"/>
        <v>0</v>
      </c>
      <c r="I24" s="104">
        <f t="shared" si="6"/>
        <v>8.6666666666666661</v>
      </c>
      <c r="J24" s="104">
        <f t="shared" si="6"/>
        <v>12.555555555555555</v>
      </c>
      <c r="K24" s="23" t="str">
        <f t="shared" si="5"/>
        <v>#REF!/25</v>
      </c>
      <c r="L24" s="28">
        <v>1</v>
      </c>
      <c r="M24" s="24" t="e">
        <f>IF(#REF!&gt;0,1,0)</f>
        <v>#REF!</v>
      </c>
      <c r="N24" s="31" t="str">
        <f>"#REF!/E23"</f>
        <v>#REF!/E23</v>
      </c>
      <c r="O24" s="26" t="e">
        <f>#REF!/25</f>
        <v>#REF!</v>
      </c>
      <c r="P24" s="26" t="str">
        <f>"#REF!-P23"</f>
        <v>#REF!-P23</v>
      </c>
    </row>
    <row r="25" spans="1:16" s="29" customFormat="1" ht="12.6" customHeight="1" x14ac:dyDescent="0.25">
      <c r="A25" s="121" t="s">
        <v>127</v>
      </c>
      <c r="B25" s="122"/>
      <c r="C25" s="122"/>
      <c r="D25" s="122"/>
      <c r="E25" s="122"/>
      <c r="F25" s="122"/>
      <c r="G25" s="122"/>
      <c r="H25" s="122"/>
      <c r="I25" s="122"/>
      <c r="J25" s="110"/>
      <c r="K25" s="23"/>
      <c r="L25" s="28"/>
      <c r="M25" s="24"/>
      <c r="N25" s="31"/>
      <c r="O25" s="26"/>
      <c r="P25" s="26"/>
    </row>
    <row r="26" spans="1:16" s="17" customFormat="1" ht="12.6" customHeight="1" x14ac:dyDescent="0.25">
      <c r="A26" s="47" t="s">
        <v>27</v>
      </c>
      <c r="B26" s="49">
        <v>2</v>
      </c>
      <c r="C26" s="19" t="s">
        <v>14</v>
      </c>
      <c r="D26" s="22">
        <v>15</v>
      </c>
      <c r="E26" s="22">
        <v>0</v>
      </c>
      <c r="F26" s="22">
        <v>0</v>
      </c>
      <c r="G26" s="19">
        <v>15</v>
      </c>
      <c r="H26" s="22">
        <v>0</v>
      </c>
      <c r="I26" s="102">
        <f t="shared" ref="I26:I34" si="7">E26/9</f>
        <v>0</v>
      </c>
      <c r="J26" s="102">
        <f t="shared" ref="J26:J34" si="8">(F26+G26+H26)/9</f>
        <v>1.6666666666666667</v>
      </c>
      <c r="K26" s="23" t="str">
        <f>"#REF!/25"</f>
        <v>#REF!/25</v>
      </c>
      <c r="L26" s="28">
        <v>1</v>
      </c>
      <c r="M26" s="24" t="e">
        <f>IF(#REF!&gt;0,1,0)</f>
        <v>#REF!</v>
      </c>
      <c r="N26" s="31" t="str">
        <f>"#REF!/E33"</f>
        <v>#REF!/E33</v>
      </c>
      <c r="O26" s="26" t="e">
        <f>#REF!/25</f>
        <v>#REF!</v>
      </c>
      <c r="P26" s="26" t="str">
        <f>"#REF!-P33"</f>
        <v>#REF!-P33</v>
      </c>
    </row>
    <row r="27" spans="1:16" s="27" customFormat="1" ht="12.6" customHeight="1" x14ac:dyDescent="0.25">
      <c r="A27" s="48" t="s">
        <v>57</v>
      </c>
      <c r="B27" s="49">
        <v>5</v>
      </c>
      <c r="C27" s="19" t="s">
        <v>13</v>
      </c>
      <c r="D27" s="22">
        <f>SUM(E27:H27)</f>
        <v>35</v>
      </c>
      <c r="E27" s="22">
        <v>14</v>
      </c>
      <c r="F27" s="22">
        <v>21</v>
      </c>
      <c r="G27" s="19">
        <v>0</v>
      </c>
      <c r="H27" s="22">
        <v>0</v>
      </c>
      <c r="I27" s="102">
        <f t="shared" si="7"/>
        <v>1.5555555555555556</v>
      </c>
      <c r="J27" s="102">
        <f t="shared" si="8"/>
        <v>2.3333333333333335</v>
      </c>
      <c r="K27" s="23" t="str">
        <f>"#REF!/25"</f>
        <v>#REF!/25</v>
      </c>
      <c r="L27" s="88">
        <v>0</v>
      </c>
      <c r="M27" s="24" t="e">
        <f>IF(#REF!&gt;0,1,0)</f>
        <v>#REF!</v>
      </c>
      <c r="N27" s="25" t="str">
        <f>"#REF!/E25"</f>
        <v>#REF!/E25</v>
      </c>
      <c r="O27" s="26">
        <v>1</v>
      </c>
      <c r="P27" s="26" t="str">
        <f>"#REF!-P25"</f>
        <v>#REF!-P25</v>
      </c>
    </row>
    <row r="28" spans="1:16" s="17" customFormat="1" ht="12.6" customHeight="1" x14ac:dyDescent="0.25">
      <c r="A28" s="48" t="s">
        <v>58</v>
      </c>
      <c r="B28" s="49">
        <v>5</v>
      </c>
      <c r="C28" s="19" t="s">
        <v>13</v>
      </c>
      <c r="D28" s="22">
        <f>SUM(E28:H28)</f>
        <v>35</v>
      </c>
      <c r="E28" s="22">
        <v>14</v>
      </c>
      <c r="F28" s="22">
        <v>7</v>
      </c>
      <c r="G28" s="19">
        <v>14</v>
      </c>
      <c r="H28" s="22">
        <v>0</v>
      </c>
      <c r="I28" s="102">
        <f t="shared" si="7"/>
        <v>1.5555555555555556</v>
      </c>
      <c r="J28" s="102">
        <f t="shared" si="8"/>
        <v>2.3333333333333335</v>
      </c>
      <c r="K28" s="23">
        <f>SUM(K18:K27)</f>
        <v>0</v>
      </c>
      <c r="L28" s="24"/>
      <c r="M28" s="24"/>
      <c r="N28" s="25"/>
      <c r="O28" s="26"/>
      <c r="P28" s="26"/>
    </row>
    <row r="29" spans="1:16" s="17" customFormat="1" ht="12.6" customHeight="1" x14ac:dyDescent="0.25">
      <c r="A29" s="69" t="s">
        <v>60</v>
      </c>
      <c r="B29" s="64">
        <v>3</v>
      </c>
      <c r="C29" s="19" t="s">
        <v>14</v>
      </c>
      <c r="D29" s="22">
        <v>21</v>
      </c>
      <c r="E29" s="22">
        <v>7</v>
      </c>
      <c r="F29" s="22">
        <v>4</v>
      </c>
      <c r="G29" s="19">
        <v>10</v>
      </c>
      <c r="H29" s="22">
        <v>0</v>
      </c>
      <c r="I29" s="102">
        <f t="shared" si="7"/>
        <v>0.77777777777777779</v>
      </c>
      <c r="J29" s="102">
        <f t="shared" si="8"/>
        <v>1.5555555555555556</v>
      </c>
      <c r="K29" s="23"/>
      <c r="L29" s="24"/>
      <c r="M29" s="24"/>
      <c r="N29" s="25"/>
      <c r="O29" s="26"/>
      <c r="P29" s="26"/>
    </row>
    <row r="30" spans="1:16" s="17" customFormat="1" ht="12.6" customHeight="1" x14ac:dyDescent="0.25">
      <c r="A30" s="47" t="s">
        <v>62</v>
      </c>
      <c r="B30" s="49">
        <v>3</v>
      </c>
      <c r="C30" s="19" t="s">
        <v>13</v>
      </c>
      <c r="D30" s="22">
        <v>28</v>
      </c>
      <c r="E30" s="22">
        <v>14</v>
      </c>
      <c r="F30" s="22">
        <v>4</v>
      </c>
      <c r="G30" s="19">
        <v>10</v>
      </c>
      <c r="H30" s="22">
        <v>0</v>
      </c>
      <c r="I30" s="102">
        <f t="shared" si="7"/>
        <v>1.5555555555555556</v>
      </c>
      <c r="J30" s="102">
        <f t="shared" si="8"/>
        <v>1.5555555555555556</v>
      </c>
      <c r="K30" s="23" t="str">
        <f>"#REF!/25"</f>
        <v>#REF!/25</v>
      </c>
      <c r="L30" s="24">
        <v>0</v>
      </c>
      <c r="M30" s="24">
        <f>IF(G16&gt;0,1,0)</f>
        <v>1</v>
      </c>
      <c r="N30" s="25" t="str">
        <f>"#REF!/E27"</f>
        <v>#REF!/E27</v>
      </c>
      <c r="O30" s="26">
        <v>2.6</v>
      </c>
      <c r="P30" s="26" t="str">
        <f>"#REF!-P27"</f>
        <v>#REF!-P27</v>
      </c>
    </row>
    <row r="31" spans="1:16" s="17" customFormat="1" ht="12.6" customHeight="1" x14ac:dyDescent="0.25">
      <c r="A31" s="47" t="s">
        <v>115</v>
      </c>
      <c r="B31" s="49">
        <v>5</v>
      </c>
      <c r="C31" s="19" t="s">
        <v>14</v>
      </c>
      <c r="D31" s="22">
        <v>28</v>
      </c>
      <c r="E31" s="22">
        <v>10</v>
      </c>
      <c r="F31" s="22">
        <v>8</v>
      </c>
      <c r="G31" s="19">
        <v>10</v>
      </c>
      <c r="H31" s="22">
        <v>0</v>
      </c>
      <c r="I31" s="102">
        <f t="shared" si="7"/>
        <v>1.1111111111111112</v>
      </c>
      <c r="J31" s="102">
        <f t="shared" si="8"/>
        <v>2</v>
      </c>
      <c r="K31" s="23" t="str">
        <f>"#REF!/25"</f>
        <v>#REF!/25</v>
      </c>
      <c r="L31" s="24">
        <v>0</v>
      </c>
      <c r="M31" s="24">
        <f>IF(G28&gt;0,1,0)</f>
        <v>1</v>
      </c>
      <c r="N31" s="25" t="str">
        <f>"#REF!/E29"</f>
        <v>#REF!/E29</v>
      </c>
      <c r="O31" s="26">
        <v>2.6</v>
      </c>
      <c r="P31" s="26" t="str">
        <f>"#REF!-P29"</f>
        <v>#REF!-P29</v>
      </c>
    </row>
    <row r="32" spans="1:16" s="17" customFormat="1" ht="12.6" customHeight="1" x14ac:dyDescent="0.25">
      <c r="A32" s="47" t="s">
        <v>77</v>
      </c>
      <c r="B32" s="49">
        <v>1</v>
      </c>
      <c r="C32" s="19" t="s">
        <v>14</v>
      </c>
      <c r="D32" s="22">
        <v>6</v>
      </c>
      <c r="E32" s="22">
        <v>6</v>
      </c>
      <c r="F32" s="22">
        <v>0</v>
      </c>
      <c r="G32" s="22">
        <v>0</v>
      </c>
      <c r="H32" s="22">
        <v>0</v>
      </c>
      <c r="I32" s="102">
        <f t="shared" si="7"/>
        <v>0.66666666666666663</v>
      </c>
      <c r="J32" s="102">
        <f t="shared" si="8"/>
        <v>0</v>
      </c>
      <c r="K32" s="23" t="str">
        <f>"#REF!/25"</f>
        <v>#REF!/25</v>
      </c>
      <c r="L32" s="24">
        <v>0</v>
      </c>
      <c r="M32" s="24">
        <f>IF(G26&gt;0,1,0)</f>
        <v>1</v>
      </c>
      <c r="N32" s="25" t="str">
        <f>"#REF!/E38"</f>
        <v>#REF!/E38</v>
      </c>
      <c r="O32" s="26">
        <v>2.8</v>
      </c>
      <c r="P32" s="26" t="str">
        <f>"#REF!-P38"</f>
        <v>#REF!-P38</v>
      </c>
    </row>
    <row r="33" spans="1:16" s="17" customFormat="1" ht="12.6" customHeight="1" x14ac:dyDescent="0.25">
      <c r="A33" s="82" t="s">
        <v>80</v>
      </c>
      <c r="B33" s="49">
        <v>1</v>
      </c>
      <c r="C33" s="19" t="s">
        <v>14</v>
      </c>
      <c r="D33" s="22">
        <v>6</v>
      </c>
      <c r="E33" s="22">
        <v>6</v>
      </c>
      <c r="F33" s="22">
        <v>0</v>
      </c>
      <c r="G33" s="22">
        <v>0</v>
      </c>
      <c r="H33" s="22">
        <v>0</v>
      </c>
      <c r="I33" s="102">
        <f t="shared" si="7"/>
        <v>0.66666666666666663</v>
      </c>
      <c r="J33" s="102">
        <f t="shared" si="8"/>
        <v>0</v>
      </c>
      <c r="K33" s="23"/>
      <c r="L33" s="24"/>
      <c r="M33" s="24"/>
      <c r="N33" s="25"/>
      <c r="O33" s="26"/>
      <c r="P33" s="26"/>
    </row>
    <row r="34" spans="1:16" s="17" customFormat="1" ht="38.25" customHeight="1" x14ac:dyDescent="0.25">
      <c r="A34" s="86" t="s">
        <v>111</v>
      </c>
      <c r="B34" s="87">
        <v>1</v>
      </c>
      <c r="C34" s="19" t="s">
        <v>14</v>
      </c>
      <c r="D34" s="22">
        <v>15</v>
      </c>
      <c r="E34" s="22">
        <v>15</v>
      </c>
      <c r="F34" s="22">
        <v>0</v>
      </c>
      <c r="G34" s="22">
        <v>0</v>
      </c>
      <c r="H34" s="22">
        <v>0</v>
      </c>
      <c r="I34" s="102">
        <f t="shared" si="7"/>
        <v>1.6666666666666667</v>
      </c>
      <c r="J34" s="102">
        <f t="shared" si="8"/>
        <v>0</v>
      </c>
      <c r="K34" s="23"/>
      <c r="L34" s="24"/>
      <c r="M34" s="24"/>
      <c r="N34" s="25"/>
      <c r="O34" s="26"/>
      <c r="P34" s="26"/>
    </row>
    <row r="35" spans="1:16" s="17" customFormat="1" ht="12.6" customHeight="1" x14ac:dyDescent="0.25">
      <c r="A35" s="120" t="s">
        <v>15</v>
      </c>
      <c r="B35" s="50">
        <f>SUM(B26:B34)</f>
        <v>26</v>
      </c>
      <c r="C35" s="117">
        <f>COUNTIF(C26:C34,"e")</f>
        <v>3</v>
      </c>
      <c r="D35" s="50">
        <f>SUM(D26:D34)</f>
        <v>189</v>
      </c>
      <c r="E35" s="50">
        <f t="shared" ref="E35:J35" si="9">SUM(E26:E34)</f>
        <v>86</v>
      </c>
      <c r="F35" s="50">
        <f t="shared" si="9"/>
        <v>44</v>
      </c>
      <c r="G35" s="50">
        <f t="shared" si="9"/>
        <v>59</v>
      </c>
      <c r="H35" s="50">
        <f t="shared" si="9"/>
        <v>0</v>
      </c>
      <c r="I35" s="104">
        <f t="shared" si="9"/>
        <v>9.5555555555555554</v>
      </c>
      <c r="J35" s="104">
        <f t="shared" si="9"/>
        <v>11.444444444444445</v>
      </c>
      <c r="K35" s="23" t="str">
        <f>"#REF!/25"</f>
        <v>#REF!/25</v>
      </c>
      <c r="L35" s="24">
        <v>0</v>
      </c>
      <c r="M35" s="24">
        <f>IF(G11&gt;0,1,0)</f>
        <v>1</v>
      </c>
      <c r="N35" s="25" t="str">
        <f>"#REF!/E31"</f>
        <v>#REF!/E31</v>
      </c>
      <c r="O35" s="26">
        <v>2.2000000000000002</v>
      </c>
      <c r="P35" s="26" t="str">
        <f>"#REF!-P31"</f>
        <v>#REF!-P31</v>
      </c>
    </row>
    <row r="36" spans="1:16" s="17" customFormat="1" ht="12.6" customHeight="1" x14ac:dyDescent="0.25">
      <c r="A36" s="121" t="s">
        <v>128</v>
      </c>
      <c r="B36" s="122"/>
      <c r="C36" s="122"/>
      <c r="D36" s="122"/>
      <c r="E36" s="122"/>
      <c r="F36" s="122"/>
      <c r="G36" s="122"/>
      <c r="H36" s="122"/>
      <c r="I36" s="122"/>
      <c r="J36" s="110"/>
      <c r="K36" s="23" t="str">
        <f>"#REF!/25"</f>
        <v>#REF!/25</v>
      </c>
      <c r="L36" s="24">
        <v>0</v>
      </c>
      <c r="M36" s="24">
        <f>IF(G20&gt;0,1,0)</f>
        <v>1</v>
      </c>
      <c r="N36" s="25" t="str">
        <f>"#REF!/E32"</f>
        <v>#REF!/E32</v>
      </c>
      <c r="O36" s="26">
        <f>D20/25</f>
        <v>0.84</v>
      </c>
      <c r="P36" s="26" t="str">
        <f>"#REF!-P32"</f>
        <v>#REF!-P32</v>
      </c>
    </row>
    <row r="37" spans="1:16" s="17" customFormat="1" ht="12.6" customHeight="1" x14ac:dyDescent="0.25">
      <c r="A37" s="47" t="s">
        <v>119</v>
      </c>
      <c r="B37" s="49">
        <v>2</v>
      </c>
      <c r="C37" s="19" t="s">
        <v>13</v>
      </c>
      <c r="D37" s="22">
        <v>15</v>
      </c>
      <c r="E37" s="22">
        <v>0</v>
      </c>
      <c r="F37" s="22">
        <v>0</v>
      </c>
      <c r="G37" s="19">
        <v>15</v>
      </c>
      <c r="H37" s="22">
        <v>0</v>
      </c>
      <c r="I37" s="102">
        <f t="shared" ref="I37:I44" si="10">E37/9</f>
        <v>0</v>
      </c>
      <c r="J37" s="102">
        <f t="shared" ref="J37:J44" si="11">(F37+G37+H37)/9</f>
        <v>1.6666666666666667</v>
      </c>
      <c r="K37" s="23"/>
      <c r="L37" s="24"/>
      <c r="M37" s="24"/>
      <c r="N37" s="25"/>
      <c r="O37" s="26"/>
      <c r="P37" s="26"/>
    </row>
    <row r="38" spans="1:16" s="17" customFormat="1" ht="12.6" customHeight="1" x14ac:dyDescent="0.25">
      <c r="A38" s="47" t="s">
        <v>63</v>
      </c>
      <c r="B38" s="49">
        <v>2</v>
      </c>
      <c r="C38" s="19" t="s">
        <v>14</v>
      </c>
      <c r="D38" s="22">
        <v>21</v>
      </c>
      <c r="E38" s="19">
        <v>7</v>
      </c>
      <c r="F38" s="19">
        <v>4</v>
      </c>
      <c r="G38" s="19">
        <v>10</v>
      </c>
      <c r="H38" s="22">
        <v>0</v>
      </c>
      <c r="I38" s="102">
        <f t="shared" si="10"/>
        <v>0.77777777777777779</v>
      </c>
      <c r="J38" s="102">
        <f t="shared" si="11"/>
        <v>1.5555555555555556</v>
      </c>
      <c r="K38" s="23" t="str">
        <f>"#REF!/25"</f>
        <v>#REF!/25</v>
      </c>
      <c r="L38" s="24">
        <v>0</v>
      </c>
      <c r="M38" s="24" t="e">
        <f>IF(#REF!&gt;0,1,0)</f>
        <v>#REF!</v>
      </c>
      <c r="N38" s="25" t="str">
        <f>"#REF!/E36"</f>
        <v>#REF!/E36</v>
      </c>
      <c r="O38" s="26">
        <v>1.3</v>
      </c>
      <c r="P38" s="26" t="str">
        <f>"#REF!-P36"</f>
        <v>#REF!-P36</v>
      </c>
    </row>
    <row r="39" spans="1:16" s="17" customFormat="1" ht="12.6" customHeight="1" x14ac:dyDescent="0.25">
      <c r="A39" s="47" t="s">
        <v>97</v>
      </c>
      <c r="B39" s="49">
        <v>3</v>
      </c>
      <c r="C39" s="19" t="s">
        <v>13</v>
      </c>
      <c r="D39" s="22">
        <v>21</v>
      </c>
      <c r="E39" s="22">
        <v>7</v>
      </c>
      <c r="F39" s="22">
        <v>4</v>
      </c>
      <c r="G39" s="19">
        <v>10</v>
      </c>
      <c r="H39" s="22">
        <v>0</v>
      </c>
      <c r="I39" s="102">
        <f t="shared" si="10"/>
        <v>0.77777777777777779</v>
      </c>
      <c r="J39" s="102">
        <f t="shared" si="11"/>
        <v>1.5555555555555556</v>
      </c>
      <c r="K39" s="23"/>
      <c r="L39" s="24"/>
      <c r="M39" s="24"/>
      <c r="N39" s="25"/>
      <c r="O39" s="26"/>
      <c r="P39" s="26"/>
    </row>
    <row r="40" spans="1:16" s="42" customFormat="1" ht="12.6" customHeight="1" x14ac:dyDescent="0.2">
      <c r="A40" s="47" t="s">
        <v>103</v>
      </c>
      <c r="B40" s="49">
        <v>3</v>
      </c>
      <c r="C40" s="19" t="s">
        <v>14</v>
      </c>
      <c r="D40" s="22">
        <v>21</v>
      </c>
      <c r="E40" s="22">
        <v>7</v>
      </c>
      <c r="F40" s="22">
        <v>4</v>
      </c>
      <c r="G40" s="19">
        <v>10</v>
      </c>
      <c r="H40" s="22">
        <v>0</v>
      </c>
      <c r="I40" s="102">
        <f t="shared" si="10"/>
        <v>0.77777777777777779</v>
      </c>
      <c r="J40" s="102">
        <f t="shared" si="11"/>
        <v>1.5555555555555556</v>
      </c>
      <c r="K40" s="40"/>
      <c r="L40" s="41"/>
      <c r="M40" s="41"/>
      <c r="O40" s="41"/>
      <c r="P40" s="41"/>
    </row>
    <row r="41" spans="1:16" s="17" customFormat="1" ht="13.5" customHeight="1" x14ac:dyDescent="0.25">
      <c r="A41" s="82" t="s">
        <v>104</v>
      </c>
      <c r="B41" s="49">
        <v>5</v>
      </c>
      <c r="C41" s="19" t="s">
        <v>13</v>
      </c>
      <c r="D41" s="22">
        <v>35</v>
      </c>
      <c r="E41" s="22">
        <v>14</v>
      </c>
      <c r="F41" s="22">
        <v>7</v>
      </c>
      <c r="G41" s="19">
        <v>14</v>
      </c>
      <c r="H41" s="22">
        <v>0</v>
      </c>
      <c r="I41" s="102">
        <f t="shared" si="10"/>
        <v>1.5555555555555556</v>
      </c>
      <c r="J41" s="102">
        <f t="shared" si="11"/>
        <v>2.3333333333333335</v>
      </c>
      <c r="K41" s="23" t="str">
        <f>"#REF!/25"</f>
        <v>#REF!/25</v>
      </c>
      <c r="L41" s="24">
        <v>0</v>
      </c>
      <c r="M41" s="24" t="e">
        <f>IF(#REF!&gt;0,1,0)</f>
        <v>#REF!</v>
      </c>
      <c r="N41" s="25" t="str">
        <f>"#REF!/E39"</f>
        <v>#REF!/E39</v>
      </c>
      <c r="O41" s="26">
        <v>2.5</v>
      </c>
      <c r="P41" s="26" t="str">
        <f>"#REF!-P39"</f>
        <v>#REF!-P39</v>
      </c>
    </row>
    <row r="42" spans="1:16" s="39" customFormat="1" ht="12.6" customHeight="1" x14ac:dyDescent="0.25">
      <c r="A42" s="80" t="s">
        <v>46</v>
      </c>
      <c r="B42" s="49">
        <v>3</v>
      </c>
      <c r="C42" s="19" t="s">
        <v>14</v>
      </c>
      <c r="D42" s="22">
        <v>28</v>
      </c>
      <c r="E42" s="22">
        <v>14</v>
      </c>
      <c r="F42" s="22">
        <v>4</v>
      </c>
      <c r="G42" s="19">
        <v>10</v>
      </c>
      <c r="H42" s="22">
        <v>0</v>
      </c>
      <c r="I42" s="102">
        <f t="shared" si="10"/>
        <v>1.5555555555555556</v>
      </c>
      <c r="J42" s="102">
        <f t="shared" si="11"/>
        <v>1.5555555555555556</v>
      </c>
      <c r="K42" s="38"/>
      <c r="L42" s="3"/>
      <c r="M42" s="3"/>
      <c r="O42" s="3"/>
      <c r="P42" s="3"/>
    </row>
    <row r="43" spans="1:16" s="39" customFormat="1" ht="13.5" x14ac:dyDescent="0.25">
      <c r="A43" s="47" t="s">
        <v>106</v>
      </c>
      <c r="B43" s="49">
        <v>3</v>
      </c>
      <c r="C43" s="19" t="s">
        <v>14</v>
      </c>
      <c r="D43" s="22">
        <v>21</v>
      </c>
      <c r="E43" s="22">
        <v>7</v>
      </c>
      <c r="F43" s="22">
        <v>4</v>
      </c>
      <c r="G43" s="19">
        <v>10</v>
      </c>
      <c r="H43" s="22">
        <v>0</v>
      </c>
      <c r="I43" s="102">
        <f t="shared" si="10"/>
        <v>0.77777777777777779</v>
      </c>
      <c r="J43" s="102">
        <f t="shared" si="11"/>
        <v>1.5555555555555556</v>
      </c>
      <c r="K43" s="38"/>
      <c r="L43" s="3"/>
      <c r="M43" s="3"/>
      <c r="O43" s="3"/>
      <c r="P43" s="3"/>
    </row>
    <row r="44" spans="1:16" s="17" customFormat="1" ht="12.6" customHeight="1" x14ac:dyDescent="0.25">
      <c r="A44" s="48" t="s">
        <v>93</v>
      </c>
      <c r="B44" s="64">
        <v>3</v>
      </c>
      <c r="C44" s="19" t="s">
        <v>14</v>
      </c>
      <c r="D44" s="22">
        <v>21</v>
      </c>
      <c r="E44" s="22">
        <v>7</v>
      </c>
      <c r="F44" s="22">
        <v>4</v>
      </c>
      <c r="G44" s="19">
        <v>10</v>
      </c>
      <c r="H44" s="22">
        <v>0</v>
      </c>
      <c r="I44" s="102">
        <f t="shared" si="10"/>
        <v>0.77777777777777779</v>
      </c>
      <c r="J44" s="102">
        <f t="shared" si="11"/>
        <v>1.5555555555555556</v>
      </c>
      <c r="K44" s="23" t="str">
        <f>"#REF!/25"</f>
        <v>#REF!/25</v>
      </c>
      <c r="L44" s="28">
        <v>1</v>
      </c>
      <c r="M44" s="24" t="e">
        <f>IF(#REF!&gt;0,1,0)</f>
        <v>#REF!</v>
      </c>
      <c r="N44" s="25" t="str">
        <f>"#REF!/E10"</f>
        <v>#REF!/E10</v>
      </c>
      <c r="O44" s="26" t="e">
        <f>#REF!/25</f>
        <v>#REF!</v>
      </c>
      <c r="P44" s="26" t="str">
        <f>"#REF!-P10"</f>
        <v>#REF!-P10</v>
      </c>
    </row>
    <row r="45" spans="1:16" s="17" customFormat="1" ht="12.6" customHeight="1" x14ac:dyDescent="0.25">
      <c r="A45" s="116" t="s">
        <v>15</v>
      </c>
      <c r="B45" s="50">
        <f>SUM(B37:B44)</f>
        <v>24</v>
      </c>
      <c r="C45" s="117">
        <f>COUNTIF(C37:C44,"e")</f>
        <v>3</v>
      </c>
      <c r="D45" s="50">
        <f>SUM(D37:D44)</f>
        <v>183</v>
      </c>
      <c r="E45" s="50">
        <f t="shared" ref="E45:J45" si="12">SUM(E37:E44)</f>
        <v>63</v>
      </c>
      <c r="F45" s="50">
        <f t="shared" si="12"/>
        <v>31</v>
      </c>
      <c r="G45" s="50">
        <f t="shared" si="12"/>
        <v>89</v>
      </c>
      <c r="H45" s="50">
        <f t="shared" si="12"/>
        <v>0</v>
      </c>
      <c r="I45" s="123">
        <f t="shared" si="12"/>
        <v>7</v>
      </c>
      <c r="J45" s="124">
        <f t="shared" si="12"/>
        <v>13.333333333333332</v>
      </c>
      <c r="K45" s="23" t="str">
        <f>"#REF!/25"</f>
        <v>#REF!/25</v>
      </c>
      <c r="L45" s="24">
        <v>0</v>
      </c>
      <c r="M45" s="24" t="e">
        <f>IF(#REF!&gt;0,1,0)</f>
        <v>#REF!</v>
      </c>
      <c r="N45" s="25" t="str">
        <f>"#REF!/E40"</f>
        <v>#REF!/E40</v>
      </c>
      <c r="O45" s="26">
        <v>2.6</v>
      </c>
      <c r="P45" s="26" t="str">
        <f>"#REF!-P40"</f>
        <v>#REF!-P40</v>
      </c>
    </row>
    <row r="46" spans="1:16" s="17" customFormat="1" ht="12.6" customHeight="1" x14ac:dyDescent="0.25">
      <c r="A46" s="70" t="s">
        <v>16</v>
      </c>
      <c r="B46" s="100">
        <f>B14+B24+B35+B45</f>
        <v>99</v>
      </c>
      <c r="C46" s="71"/>
      <c r="D46" s="72">
        <f>D14+D24+D35+D45</f>
        <v>745</v>
      </c>
      <c r="E46" s="72">
        <f>E14+E24+E35+E45</f>
        <v>303</v>
      </c>
      <c r="F46" s="72">
        <f>F14+F24+F35+F45</f>
        <v>172</v>
      </c>
      <c r="G46" s="72">
        <f>G14+G24+G35+G45</f>
        <v>270</v>
      </c>
      <c r="H46" s="72">
        <f>H45+H35+H24+H14</f>
        <v>0</v>
      </c>
      <c r="I46" s="33"/>
      <c r="J46" s="110"/>
      <c r="K46" s="23" t="str">
        <f>"#REF!/25"</f>
        <v>#REF!/25</v>
      </c>
      <c r="L46" s="24">
        <v>0</v>
      </c>
      <c r="M46" s="24">
        <f>IF(G19&gt;0,1,0)</f>
        <v>1</v>
      </c>
      <c r="N46" s="25" t="str">
        <f>"#REF!/E41"</f>
        <v>#REF!/E41</v>
      </c>
      <c r="O46" s="26">
        <f>D19/25</f>
        <v>0.84</v>
      </c>
      <c r="P46" s="26" t="str">
        <f>"#REF!-P41"</f>
        <v>#REF!-P41</v>
      </c>
    </row>
    <row r="47" spans="1:16" s="17" customFormat="1" ht="12.6" customHeight="1" x14ac:dyDescent="0.25">
      <c r="A47" s="73" t="s">
        <v>17</v>
      </c>
      <c r="B47" s="125"/>
      <c r="C47" s="126"/>
      <c r="D47" s="127"/>
      <c r="E47" s="74">
        <f>(E46/D46)*100</f>
        <v>40.671140939597315</v>
      </c>
      <c r="F47" s="74">
        <f>(F46/D46)*100</f>
        <v>23.087248322147651</v>
      </c>
      <c r="G47" s="74">
        <f>(G46/D46)*100</f>
        <v>36.241610738255034</v>
      </c>
      <c r="H47" s="74">
        <f>(H46/D46)*100</f>
        <v>0</v>
      </c>
      <c r="I47" s="128"/>
      <c r="J47" s="128"/>
      <c r="K47" s="23" t="str">
        <f>"#REF!/25"</f>
        <v>#REF!/25</v>
      </c>
      <c r="L47" s="24">
        <v>0</v>
      </c>
      <c r="M47" s="24">
        <f>IF(G29&gt;0,1,0)</f>
        <v>1</v>
      </c>
      <c r="N47" s="25" t="str">
        <f>"#REF!/E42"</f>
        <v>#REF!/E42</v>
      </c>
      <c r="O47" s="26">
        <f>D29/25</f>
        <v>0.84</v>
      </c>
      <c r="P47" s="26" t="str">
        <f>"#REF!-P42"</f>
        <v>#REF!-P42</v>
      </c>
    </row>
    <row r="48" spans="1:16" s="17" customFormat="1" ht="12.6" customHeight="1" x14ac:dyDescent="0.25">
      <c r="K48" s="23" t="str">
        <f>"#REF!/25"</f>
        <v>#REF!/25</v>
      </c>
      <c r="L48" s="28">
        <v>1</v>
      </c>
      <c r="M48" s="24">
        <f>IF(G30&gt;0,1,0)</f>
        <v>1</v>
      </c>
      <c r="N48" s="31" t="str">
        <f>"#REF!/E43"</f>
        <v>#REF!/E43</v>
      </c>
      <c r="O48" s="26">
        <f>D30/25</f>
        <v>1.1200000000000001</v>
      </c>
      <c r="P48" s="26" t="str">
        <f>"#REF!-P43"</f>
        <v>#REF!-P43</v>
      </c>
    </row>
    <row r="49" spans="1:16" s="17" customFormat="1" ht="84" customHeight="1" x14ac:dyDescent="0.25">
      <c r="A49" s="9" t="s">
        <v>0</v>
      </c>
      <c r="B49" s="55" t="s">
        <v>1</v>
      </c>
      <c r="C49" s="11" t="s">
        <v>2</v>
      </c>
      <c r="D49" s="11" t="s">
        <v>3</v>
      </c>
      <c r="E49" s="12" t="s">
        <v>4</v>
      </c>
      <c r="F49" s="13" t="s">
        <v>5</v>
      </c>
      <c r="G49" s="13" t="s">
        <v>6</v>
      </c>
      <c r="H49" s="14" t="s">
        <v>7</v>
      </c>
      <c r="I49" s="60" t="s">
        <v>55</v>
      </c>
      <c r="J49" s="60" t="s">
        <v>56</v>
      </c>
      <c r="K49" s="23"/>
      <c r="L49" s="28"/>
      <c r="M49" s="24"/>
      <c r="N49" s="31"/>
      <c r="O49" s="26"/>
      <c r="P49" s="26"/>
    </row>
    <row r="50" spans="1:16" s="17" customFormat="1" ht="12.6" customHeight="1" x14ac:dyDescent="0.25">
      <c r="A50" s="111" t="s">
        <v>129</v>
      </c>
      <c r="B50" s="129"/>
      <c r="C50" s="129"/>
      <c r="D50" s="129"/>
      <c r="E50" s="129"/>
      <c r="F50" s="129"/>
      <c r="G50" s="129"/>
      <c r="H50" s="129"/>
      <c r="I50" s="129"/>
      <c r="J50" s="130"/>
      <c r="K50" s="23" t="str">
        <f>"#REF!/25"</f>
        <v>#REF!/25</v>
      </c>
      <c r="L50" s="28">
        <v>1</v>
      </c>
      <c r="M50" s="24" t="e">
        <f>IF(#REF!&gt;0,1,0)</f>
        <v>#REF!</v>
      </c>
      <c r="N50" s="25" t="str">
        <f>"#REF!/E45"</f>
        <v>#REF!/E45</v>
      </c>
      <c r="O50" s="26" t="e">
        <f>#REF!/25</f>
        <v>#REF!</v>
      </c>
      <c r="P50" s="26" t="str">
        <f>"#REF!-P45"</f>
        <v>#REF!-P45</v>
      </c>
    </row>
    <row r="51" spans="1:16" s="27" customFormat="1" ht="12.6" customHeight="1" x14ac:dyDescent="0.25">
      <c r="A51" s="47" t="s">
        <v>64</v>
      </c>
      <c r="B51" s="49">
        <v>2</v>
      </c>
      <c r="C51" s="19" t="s">
        <v>14</v>
      </c>
      <c r="D51" s="22">
        <v>21</v>
      </c>
      <c r="E51" s="22">
        <v>7</v>
      </c>
      <c r="F51" s="22">
        <v>4</v>
      </c>
      <c r="G51" s="19">
        <v>10</v>
      </c>
      <c r="H51" s="22">
        <v>0</v>
      </c>
      <c r="I51" s="102">
        <f t="shared" ref="I51:I58" si="13">E51/9</f>
        <v>0.77777777777777779</v>
      </c>
      <c r="J51" s="102">
        <f t="shared" ref="J51:J58" si="14">(F51+G51+H51)/9</f>
        <v>1.5555555555555556</v>
      </c>
      <c r="K51" s="30">
        <f t="shared" ref="K51:P51" si="15">SUM(K32:K50)</f>
        <v>0</v>
      </c>
      <c r="L51" s="30">
        <f t="shared" si="15"/>
        <v>3</v>
      </c>
      <c r="M51" s="30" t="e">
        <f t="shared" si="15"/>
        <v>#REF!</v>
      </c>
      <c r="N51" s="30">
        <f t="shared" si="15"/>
        <v>0</v>
      </c>
      <c r="O51" s="30" t="e">
        <f t="shared" si="15"/>
        <v>#REF!</v>
      </c>
      <c r="P51" s="30">
        <f t="shared" si="15"/>
        <v>0</v>
      </c>
    </row>
    <row r="52" spans="1:16" s="37" customFormat="1" ht="13.5" x14ac:dyDescent="0.2">
      <c r="A52" s="47" t="s">
        <v>33</v>
      </c>
      <c r="B52" s="49">
        <v>3</v>
      </c>
      <c r="C52" s="19" t="s">
        <v>13</v>
      </c>
      <c r="D52" s="22">
        <v>28</v>
      </c>
      <c r="E52" s="22">
        <v>14</v>
      </c>
      <c r="F52" s="22">
        <v>4</v>
      </c>
      <c r="G52" s="19">
        <v>10</v>
      </c>
      <c r="H52" s="22">
        <v>0</v>
      </c>
      <c r="I52" s="102">
        <f t="shared" si="13"/>
        <v>1.5555555555555556</v>
      </c>
      <c r="J52" s="102">
        <f t="shared" si="14"/>
        <v>1.5555555555555556</v>
      </c>
      <c r="K52" s="35"/>
      <c r="L52" s="36"/>
      <c r="M52" s="36"/>
      <c r="O52" s="36"/>
      <c r="P52" s="36"/>
    </row>
    <row r="53" spans="1:16" s="39" customFormat="1" ht="13.5" x14ac:dyDescent="0.25">
      <c r="A53" s="47" t="s">
        <v>65</v>
      </c>
      <c r="B53" s="49">
        <v>3</v>
      </c>
      <c r="C53" s="19" t="s">
        <v>13</v>
      </c>
      <c r="D53" s="22">
        <v>21</v>
      </c>
      <c r="E53" s="22">
        <v>7</v>
      </c>
      <c r="F53" s="22">
        <v>4</v>
      </c>
      <c r="G53" s="19">
        <v>10</v>
      </c>
      <c r="H53" s="22">
        <v>0</v>
      </c>
      <c r="I53" s="102">
        <f t="shared" si="13"/>
        <v>0.77777777777777779</v>
      </c>
      <c r="J53" s="102">
        <f t="shared" si="14"/>
        <v>1.5555555555555556</v>
      </c>
      <c r="K53" s="38"/>
      <c r="L53" s="3"/>
      <c r="M53" s="3"/>
      <c r="O53" s="3"/>
      <c r="P53" s="3"/>
    </row>
    <row r="54" spans="1:16" s="39" customFormat="1" ht="12.6" customHeight="1" x14ac:dyDescent="0.25">
      <c r="A54" s="66" t="s">
        <v>108</v>
      </c>
      <c r="B54" s="49">
        <v>4</v>
      </c>
      <c r="C54" s="19" t="s">
        <v>13</v>
      </c>
      <c r="D54" s="22">
        <v>28</v>
      </c>
      <c r="E54" s="22">
        <v>14</v>
      </c>
      <c r="F54" s="22">
        <v>4</v>
      </c>
      <c r="G54" s="19">
        <v>10</v>
      </c>
      <c r="H54" s="22">
        <v>0</v>
      </c>
      <c r="I54" s="102">
        <f t="shared" si="13"/>
        <v>1.5555555555555556</v>
      </c>
      <c r="J54" s="102">
        <f t="shared" si="14"/>
        <v>1.5555555555555556</v>
      </c>
      <c r="K54" s="38"/>
      <c r="L54" s="3"/>
      <c r="M54" s="3"/>
      <c r="O54" s="3"/>
      <c r="P54" s="3"/>
    </row>
    <row r="55" spans="1:16" s="39" customFormat="1" ht="12.6" customHeight="1" x14ac:dyDescent="0.25">
      <c r="A55" s="48" t="s">
        <v>94</v>
      </c>
      <c r="B55" s="64">
        <v>2</v>
      </c>
      <c r="C55" s="19" t="s">
        <v>14</v>
      </c>
      <c r="D55" s="22">
        <v>21</v>
      </c>
      <c r="E55" s="22">
        <v>7</v>
      </c>
      <c r="F55" s="22">
        <v>4</v>
      </c>
      <c r="G55" s="19">
        <v>10</v>
      </c>
      <c r="H55" s="22">
        <v>0</v>
      </c>
      <c r="I55" s="102">
        <f t="shared" si="13"/>
        <v>0.77777777777777779</v>
      </c>
      <c r="J55" s="102">
        <f t="shared" si="14"/>
        <v>1.5555555555555556</v>
      </c>
      <c r="K55" s="38"/>
      <c r="L55" s="3"/>
      <c r="M55" s="3"/>
      <c r="O55" s="3"/>
      <c r="P55" s="3"/>
    </row>
    <row r="56" spans="1:16" s="39" customFormat="1" ht="12.6" customHeight="1" x14ac:dyDescent="0.25">
      <c r="A56" s="45" t="s">
        <v>99</v>
      </c>
      <c r="B56" s="49">
        <v>2</v>
      </c>
      <c r="C56" s="19" t="s">
        <v>14</v>
      </c>
      <c r="D56" s="22">
        <v>21</v>
      </c>
      <c r="E56" s="22">
        <v>7</v>
      </c>
      <c r="F56" s="22">
        <v>7</v>
      </c>
      <c r="G56" s="19">
        <v>7</v>
      </c>
      <c r="H56" s="22">
        <v>0</v>
      </c>
      <c r="I56" s="102">
        <f t="shared" si="13"/>
        <v>0.77777777777777779</v>
      </c>
      <c r="J56" s="102">
        <f t="shared" si="14"/>
        <v>1.5555555555555556</v>
      </c>
      <c r="K56" s="38"/>
      <c r="L56" s="3"/>
      <c r="M56" s="3"/>
      <c r="O56" s="3"/>
      <c r="P56" s="3"/>
    </row>
    <row r="57" spans="1:16" s="39" customFormat="1" ht="12.6" customHeight="1" x14ac:dyDescent="0.25">
      <c r="A57" s="47" t="s">
        <v>124</v>
      </c>
      <c r="B57" s="49">
        <v>3</v>
      </c>
      <c r="C57" s="19" t="s">
        <v>14</v>
      </c>
      <c r="D57" s="22">
        <v>21</v>
      </c>
      <c r="E57" s="22">
        <v>7</v>
      </c>
      <c r="F57" s="22">
        <v>7</v>
      </c>
      <c r="G57" s="19">
        <v>7</v>
      </c>
      <c r="H57" s="22">
        <v>0</v>
      </c>
      <c r="I57" s="102">
        <f>E57/9</f>
        <v>0.77777777777777779</v>
      </c>
      <c r="J57" s="102">
        <f>(F57+G57+H57)/9</f>
        <v>1.5555555555555556</v>
      </c>
      <c r="K57" s="38"/>
      <c r="L57" s="3"/>
      <c r="M57" s="3"/>
      <c r="O57" s="3"/>
      <c r="P57" s="3"/>
    </row>
    <row r="58" spans="1:16" s="39" customFormat="1" ht="13.5" x14ac:dyDescent="0.25">
      <c r="A58" s="47" t="s">
        <v>96</v>
      </c>
      <c r="B58" s="49">
        <v>5</v>
      </c>
      <c r="C58" s="19" t="s">
        <v>13</v>
      </c>
      <c r="D58" s="22">
        <v>35</v>
      </c>
      <c r="E58" s="22">
        <v>14</v>
      </c>
      <c r="F58" s="22">
        <v>7</v>
      </c>
      <c r="G58" s="19">
        <v>14</v>
      </c>
      <c r="H58" s="22">
        <v>0</v>
      </c>
      <c r="I58" s="102">
        <f t="shared" si="13"/>
        <v>1.5555555555555556</v>
      </c>
      <c r="J58" s="102">
        <f t="shared" si="14"/>
        <v>2.3333333333333335</v>
      </c>
      <c r="K58" s="38"/>
      <c r="L58" s="3"/>
      <c r="M58" s="3"/>
      <c r="O58" s="3"/>
      <c r="P58" s="3"/>
    </row>
    <row r="59" spans="1:16" s="39" customFormat="1" ht="13.5" customHeight="1" x14ac:dyDescent="0.25">
      <c r="A59" s="116" t="s">
        <v>15</v>
      </c>
      <c r="B59" s="50">
        <f>SUM(B51:B58)</f>
        <v>24</v>
      </c>
      <c r="C59" s="117">
        <f>COUNTIF(C51:C58,"e")</f>
        <v>4</v>
      </c>
      <c r="D59" s="50">
        <f t="shared" ref="D59:J59" si="16">SUM(D51:D58)</f>
        <v>196</v>
      </c>
      <c r="E59" s="50">
        <f t="shared" si="16"/>
        <v>77</v>
      </c>
      <c r="F59" s="50">
        <f t="shared" si="16"/>
        <v>41</v>
      </c>
      <c r="G59" s="50">
        <f t="shared" si="16"/>
        <v>78</v>
      </c>
      <c r="H59" s="50">
        <f t="shared" si="16"/>
        <v>0</v>
      </c>
      <c r="I59" s="104">
        <f t="shared" si="16"/>
        <v>8.5555555555555554</v>
      </c>
      <c r="J59" s="104">
        <f t="shared" si="16"/>
        <v>13.222222222222223</v>
      </c>
      <c r="K59" s="38"/>
      <c r="L59" s="3"/>
      <c r="M59" s="3"/>
      <c r="O59" s="3"/>
      <c r="P59" s="3"/>
    </row>
    <row r="60" spans="1:16" s="39" customFormat="1" ht="14.25" customHeight="1" x14ac:dyDescent="0.25">
      <c r="A60" s="111" t="s">
        <v>130</v>
      </c>
      <c r="B60" s="112"/>
      <c r="C60" s="112"/>
      <c r="D60" s="112"/>
      <c r="E60" s="112"/>
      <c r="F60" s="112"/>
      <c r="G60" s="112"/>
      <c r="H60" s="112"/>
      <c r="I60" s="112"/>
      <c r="J60" s="110"/>
      <c r="K60" s="38"/>
      <c r="L60" s="3"/>
      <c r="M60" s="3"/>
      <c r="O60" s="3"/>
      <c r="P60" s="3"/>
    </row>
    <row r="61" spans="1:16" s="39" customFormat="1" ht="12.6" customHeight="1" x14ac:dyDescent="0.25">
      <c r="A61" s="47" t="s">
        <v>66</v>
      </c>
      <c r="B61" s="49">
        <v>2</v>
      </c>
      <c r="C61" s="19" t="s">
        <v>14</v>
      </c>
      <c r="D61" s="22">
        <v>28</v>
      </c>
      <c r="E61" s="19">
        <v>14</v>
      </c>
      <c r="F61" s="19">
        <v>4</v>
      </c>
      <c r="G61" s="19">
        <v>10</v>
      </c>
      <c r="H61" s="22">
        <v>0</v>
      </c>
      <c r="I61" s="102">
        <f t="shared" ref="I61:I69" si="17">E61/9</f>
        <v>1.5555555555555556</v>
      </c>
      <c r="J61" s="102">
        <f t="shared" ref="J61:J69" si="18">(F61+G61+H61)/9</f>
        <v>1.5555555555555556</v>
      </c>
      <c r="K61" s="38"/>
      <c r="L61" s="3"/>
      <c r="M61" s="3"/>
      <c r="O61" s="3"/>
      <c r="P61" s="3"/>
    </row>
    <row r="62" spans="1:16" s="39" customFormat="1" ht="12.75" customHeight="1" x14ac:dyDescent="0.25">
      <c r="A62" s="47" t="s">
        <v>109</v>
      </c>
      <c r="B62" s="49">
        <v>5</v>
      </c>
      <c r="C62" s="19" t="s">
        <v>13</v>
      </c>
      <c r="D62" s="22">
        <v>35</v>
      </c>
      <c r="E62" s="22">
        <v>14</v>
      </c>
      <c r="F62" s="22">
        <v>7</v>
      </c>
      <c r="G62" s="19">
        <v>14</v>
      </c>
      <c r="H62" s="22">
        <v>0</v>
      </c>
      <c r="I62" s="102">
        <f t="shared" si="17"/>
        <v>1.5555555555555556</v>
      </c>
      <c r="J62" s="102">
        <f t="shared" si="18"/>
        <v>2.3333333333333335</v>
      </c>
      <c r="K62" s="38"/>
      <c r="L62" s="3"/>
      <c r="M62" s="3"/>
      <c r="O62" s="3"/>
      <c r="P62" s="3"/>
    </row>
    <row r="63" spans="1:16" s="39" customFormat="1" ht="12.6" customHeight="1" x14ac:dyDescent="0.25">
      <c r="A63" s="47" t="s">
        <v>107</v>
      </c>
      <c r="B63" s="49">
        <v>3</v>
      </c>
      <c r="C63" s="19" t="s">
        <v>14</v>
      </c>
      <c r="D63" s="22">
        <v>21</v>
      </c>
      <c r="E63" s="22">
        <v>7</v>
      </c>
      <c r="F63" s="22">
        <v>4</v>
      </c>
      <c r="G63" s="22">
        <v>10</v>
      </c>
      <c r="H63" s="22">
        <v>0</v>
      </c>
      <c r="I63" s="102">
        <f t="shared" si="17"/>
        <v>0.77777777777777779</v>
      </c>
      <c r="J63" s="102">
        <f t="shared" si="18"/>
        <v>1.5555555555555556</v>
      </c>
      <c r="K63" s="38"/>
      <c r="L63" s="3"/>
      <c r="M63" s="3"/>
      <c r="O63" s="3"/>
      <c r="P63" s="3"/>
    </row>
    <row r="64" spans="1:16" s="39" customFormat="1" ht="12.6" customHeight="1" x14ac:dyDescent="0.25">
      <c r="A64" s="48" t="s">
        <v>95</v>
      </c>
      <c r="B64" s="64">
        <v>2</v>
      </c>
      <c r="C64" s="19" t="s">
        <v>13</v>
      </c>
      <c r="D64" s="22">
        <v>21</v>
      </c>
      <c r="E64" s="22">
        <v>7</v>
      </c>
      <c r="F64" s="22">
        <v>4</v>
      </c>
      <c r="G64" s="19">
        <v>10</v>
      </c>
      <c r="H64" s="22">
        <v>0</v>
      </c>
      <c r="I64" s="102">
        <f t="shared" si="17"/>
        <v>0.77777777777777779</v>
      </c>
      <c r="J64" s="102">
        <f t="shared" si="18"/>
        <v>1.5555555555555556</v>
      </c>
      <c r="K64" s="38"/>
      <c r="L64" s="3"/>
      <c r="M64" s="3"/>
      <c r="O64" s="3"/>
      <c r="P64" s="3"/>
    </row>
    <row r="65" spans="1:16" s="39" customFormat="1" ht="12.6" customHeight="1" x14ac:dyDescent="0.25">
      <c r="A65" s="84" t="s">
        <v>100</v>
      </c>
      <c r="B65" s="49">
        <v>2</v>
      </c>
      <c r="C65" s="19" t="s">
        <v>13</v>
      </c>
      <c r="D65" s="22">
        <v>21</v>
      </c>
      <c r="E65" s="22">
        <v>7</v>
      </c>
      <c r="F65" s="22">
        <v>4</v>
      </c>
      <c r="G65" s="19">
        <v>10</v>
      </c>
      <c r="H65" s="22">
        <v>0</v>
      </c>
      <c r="I65" s="102">
        <f t="shared" si="17"/>
        <v>0.77777777777777779</v>
      </c>
      <c r="J65" s="102">
        <f t="shared" si="18"/>
        <v>1.5555555555555556</v>
      </c>
      <c r="K65" s="38"/>
      <c r="L65" s="3"/>
      <c r="M65" s="3"/>
      <c r="O65" s="3"/>
      <c r="P65" s="3"/>
    </row>
    <row r="66" spans="1:16" s="45" customFormat="1" x14ac:dyDescent="0.2">
      <c r="A66" s="47" t="s">
        <v>101</v>
      </c>
      <c r="B66" s="49">
        <v>2</v>
      </c>
      <c r="C66" s="19" t="s">
        <v>14</v>
      </c>
      <c r="D66" s="22">
        <v>21</v>
      </c>
      <c r="E66" s="22">
        <v>7</v>
      </c>
      <c r="F66" s="19">
        <v>4</v>
      </c>
      <c r="G66" s="19">
        <v>10</v>
      </c>
      <c r="H66" s="22">
        <v>0</v>
      </c>
      <c r="I66" s="102">
        <f>E66/9</f>
        <v>0.77777777777777779</v>
      </c>
      <c r="J66" s="102">
        <f>(F66+G66+H66)/9</f>
        <v>1.5555555555555556</v>
      </c>
      <c r="K66" s="43"/>
      <c r="L66" s="44"/>
      <c r="M66" s="44"/>
      <c r="O66" s="44"/>
      <c r="P66" s="44"/>
    </row>
    <row r="67" spans="1:16" s="45" customFormat="1" x14ac:dyDescent="0.2">
      <c r="A67" s="47" t="s">
        <v>87</v>
      </c>
      <c r="B67" s="49">
        <v>3</v>
      </c>
      <c r="C67" s="19" t="s">
        <v>14</v>
      </c>
      <c r="D67" s="22">
        <v>21</v>
      </c>
      <c r="E67" s="22">
        <v>7</v>
      </c>
      <c r="F67" s="22">
        <v>7</v>
      </c>
      <c r="G67" s="19">
        <v>7</v>
      </c>
      <c r="H67" s="22">
        <v>0</v>
      </c>
      <c r="I67" s="102">
        <f t="shared" si="17"/>
        <v>0.77777777777777779</v>
      </c>
      <c r="J67" s="102">
        <f t="shared" si="18"/>
        <v>1.5555555555555556</v>
      </c>
      <c r="K67" s="43"/>
      <c r="L67" s="44"/>
      <c r="M67" s="44"/>
      <c r="O67" s="44"/>
      <c r="P67" s="44"/>
    </row>
    <row r="68" spans="1:16" s="45" customFormat="1" x14ac:dyDescent="0.2">
      <c r="A68" s="47" t="s">
        <v>105</v>
      </c>
      <c r="B68" s="49">
        <v>3</v>
      </c>
      <c r="C68" s="19" t="s">
        <v>14</v>
      </c>
      <c r="D68" s="22">
        <v>21</v>
      </c>
      <c r="E68" s="22">
        <v>7</v>
      </c>
      <c r="F68" s="22">
        <v>4</v>
      </c>
      <c r="G68" s="19">
        <v>10</v>
      </c>
      <c r="H68" s="22">
        <v>0</v>
      </c>
      <c r="I68" s="102">
        <f t="shared" si="17"/>
        <v>0.77777777777777779</v>
      </c>
      <c r="J68" s="102">
        <f t="shared" si="18"/>
        <v>1.5555555555555556</v>
      </c>
      <c r="K68" s="43"/>
      <c r="L68" s="44"/>
      <c r="M68" s="44"/>
      <c r="O68" s="44"/>
      <c r="P68" s="44"/>
    </row>
    <row r="69" spans="1:16" s="39" customFormat="1" ht="12.6" customHeight="1" x14ac:dyDescent="0.25">
      <c r="A69" s="83" t="s">
        <v>98</v>
      </c>
      <c r="B69" s="94">
        <v>6</v>
      </c>
      <c r="C69" s="131" t="s">
        <v>13</v>
      </c>
      <c r="D69" s="132">
        <v>0</v>
      </c>
      <c r="E69" s="132">
        <v>0</v>
      </c>
      <c r="F69" s="132">
        <v>0</v>
      </c>
      <c r="G69" s="131">
        <v>0</v>
      </c>
      <c r="H69" s="22">
        <v>0</v>
      </c>
      <c r="I69" s="102">
        <f t="shared" si="17"/>
        <v>0</v>
      </c>
      <c r="J69" s="102">
        <f t="shared" si="18"/>
        <v>0</v>
      </c>
      <c r="K69" s="38"/>
      <c r="L69" s="3"/>
      <c r="M69" s="3"/>
      <c r="O69" s="3"/>
      <c r="P69" s="3"/>
    </row>
    <row r="70" spans="1:16" ht="13.5" x14ac:dyDescent="0.2">
      <c r="A70" s="116" t="s">
        <v>15</v>
      </c>
      <c r="B70" s="50">
        <f>SUM(B61:B69)</f>
        <v>28</v>
      </c>
      <c r="C70" s="117">
        <f>COUNTIF(C61:C69,"e")</f>
        <v>4</v>
      </c>
      <c r="D70" s="50">
        <f t="shared" ref="D70:J70" si="19">SUM(D61:D69)</f>
        <v>189</v>
      </c>
      <c r="E70" s="50">
        <f t="shared" si="19"/>
        <v>70</v>
      </c>
      <c r="F70" s="50">
        <f t="shared" si="19"/>
        <v>38</v>
      </c>
      <c r="G70" s="50">
        <f t="shared" si="19"/>
        <v>81</v>
      </c>
      <c r="H70" s="50">
        <f t="shared" si="19"/>
        <v>0</v>
      </c>
      <c r="I70" s="104">
        <f t="shared" si="19"/>
        <v>7.7777777777777777</v>
      </c>
      <c r="J70" s="104">
        <f t="shared" si="19"/>
        <v>13.222222222222221</v>
      </c>
    </row>
    <row r="71" spans="1:16" s="39" customFormat="1" ht="12.6" customHeight="1" x14ac:dyDescent="0.25">
      <c r="A71" s="111" t="s">
        <v>131</v>
      </c>
      <c r="B71" s="112"/>
      <c r="C71" s="112"/>
      <c r="D71" s="112"/>
      <c r="E71" s="112"/>
      <c r="F71" s="112"/>
      <c r="G71" s="112"/>
      <c r="H71" s="112"/>
      <c r="I71" s="112"/>
      <c r="J71" s="110"/>
      <c r="K71" s="38"/>
      <c r="L71" s="3"/>
      <c r="M71" s="3"/>
      <c r="O71" s="3"/>
      <c r="P71" s="3"/>
    </row>
    <row r="72" spans="1:16" s="39" customFormat="1" ht="12.6" customHeight="1" x14ac:dyDescent="0.25">
      <c r="A72" s="47" t="s">
        <v>116</v>
      </c>
      <c r="B72" s="49">
        <v>3</v>
      </c>
      <c r="C72" s="19" t="s">
        <v>14</v>
      </c>
      <c r="D72" s="22">
        <v>28</v>
      </c>
      <c r="E72" s="22">
        <v>14</v>
      </c>
      <c r="F72" s="19">
        <v>4</v>
      </c>
      <c r="G72" s="19">
        <v>10</v>
      </c>
      <c r="H72" s="22">
        <v>0</v>
      </c>
      <c r="I72" s="102">
        <f t="shared" ref="I72" si="20">E72/9</f>
        <v>1.5555555555555556</v>
      </c>
      <c r="J72" s="102">
        <f t="shared" ref="J72" si="21">(F72+G72+H72)/9</f>
        <v>1.5555555555555556</v>
      </c>
      <c r="K72" s="38"/>
      <c r="L72" s="3"/>
      <c r="M72" s="3"/>
      <c r="O72" s="3"/>
      <c r="P72" s="3"/>
    </row>
    <row r="73" spans="1:16" s="17" customFormat="1" ht="12.6" customHeight="1" x14ac:dyDescent="0.25">
      <c r="A73" s="47" t="s">
        <v>89</v>
      </c>
      <c r="B73" s="49">
        <v>3</v>
      </c>
      <c r="C73" s="19" t="s">
        <v>13</v>
      </c>
      <c r="D73" s="22">
        <v>28</v>
      </c>
      <c r="E73" s="22">
        <v>14</v>
      </c>
      <c r="F73" s="22">
        <v>7</v>
      </c>
      <c r="G73" s="22">
        <v>7</v>
      </c>
      <c r="H73" s="22">
        <v>0</v>
      </c>
      <c r="I73" s="102">
        <f t="shared" ref="I73:I79" si="22">E73/9</f>
        <v>1.5555555555555556</v>
      </c>
      <c r="J73" s="102">
        <f t="shared" ref="J73:J79" si="23">(F73+G73+H73)/9</f>
        <v>1.5555555555555556</v>
      </c>
      <c r="K73" s="23" t="str">
        <f>"#REF!/25"</f>
        <v>#REF!/25</v>
      </c>
      <c r="L73" s="24">
        <v>0</v>
      </c>
      <c r="M73" s="24" t="e">
        <f>IF(#REF!&gt;0,1,0)</f>
        <v>#REF!</v>
      </c>
      <c r="N73" s="25" t="str">
        <f>"#REF!/E30"</f>
        <v>#REF!/E30</v>
      </c>
      <c r="O73" s="26">
        <v>2.5</v>
      </c>
      <c r="P73" s="26" t="str">
        <f>"#REF!-P30"</f>
        <v>#REF!-P30</v>
      </c>
    </row>
    <row r="74" spans="1:16" s="45" customFormat="1" x14ac:dyDescent="0.2">
      <c r="A74" s="47" t="s">
        <v>48</v>
      </c>
      <c r="B74" s="49">
        <v>3</v>
      </c>
      <c r="C74" s="19" t="s">
        <v>14</v>
      </c>
      <c r="D74" s="22">
        <v>28</v>
      </c>
      <c r="E74" s="22">
        <v>14</v>
      </c>
      <c r="F74" s="19">
        <v>4</v>
      </c>
      <c r="G74" s="19">
        <v>10</v>
      </c>
      <c r="H74" s="22">
        <v>0</v>
      </c>
      <c r="I74" s="102">
        <f t="shared" si="22"/>
        <v>1.5555555555555556</v>
      </c>
      <c r="J74" s="102">
        <f t="shared" si="23"/>
        <v>1.5555555555555556</v>
      </c>
      <c r="K74" s="43"/>
      <c r="L74" s="44"/>
      <c r="M74" s="44"/>
      <c r="O74" s="44"/>
      <c r="P74" s="44"/>
    </row>
    <row r="75" spans="1:16" s="39" customFormat="1" ht="12.6" customHeight="1" x14ac:dyDescent="0.25">
      <c r="A75" s="47" t="s">
        <v>36</v>
      </c>
      <c r="B75" s="49">
        <v>4</v>
      </c>
      <c r="C75" s="19" t="s">
        <v>14</v>
      </c>
      <c r="D75" s="22">
        <v>21</v>
      </c>
      <c r="E75" s="22">
        <v>7</v>
      </c>
      <c r="F75" s="19">
        <v>4</v>
      </c>
      <c r="G75" s="19">
        <v>10</v>
      </c>
      <c r="H75" s="22">
        <v>0</v>
      </c>
      <c r="I75" s="102">
        <f t="shared" si="22"/>
        <v>0.77777777777777779</v>
      </c>
      <c r="J75" s="102">
        <f t="shared" si="23"/>
        <v>1.5555555555555556</v>
      </c>
      <c r="K75" s="38"/>
      <c r="L75" s="3"/>
      <c r="M75" s="3"/>
      <c r="O75" s="3"/>
      <c r="P75" s="3"/>
    </row>
    <row r="76" spans="1:16" s="42" customFormat="1" ht="12.6" customHeight="1" x14ac:dyDescent="0.2">
      <c r="A76" s="47" t="s">
        <v>37</v>
      </c>
      <c r="B76" s="49">
        <v>3</v>
      </c>
      <c r="C76" s="19" t="s">
        <v>14</v>
      </c>
      <c r="D76" s="22">
        <v>21</v>
      </c>
      <c r="E76" s="22">
        <v>7</v>
      </c>
      <c r="F76" s="19">
        <v>4</v>
      </c>
      <c r="G76" s="19">
        <v>10</v>
      </c>
      <c r="H76" s="22">
        <v>0</v>
      </c>
      <c r="I76" s="102">
        <f t="shared" si="22"/>
        <v>0.77777777777777779</v>
      </c>
      <c r="J76" s="102">
        <f t="shared" si="23"/>
        <v>1.5555555555555556</v>
      </c>
      <c r="K76" s="40"/>
      <c r="L76" s="41"/>
      <c r="M76" s="41"/>
      <c r="O76" s="41"/>
      <c r="P76" s="41"/>
    </row>
    <row r="77" spans="1:16" s="45" customFormat="1" x14ac:dyDescent="0.2">
      <c r="A77" s="66" t="s">
        <v>21</v>
      </c>
      <c r="B77" s="49">
        <v>3</v>
      </c>
      <c r="C77" s="19" t="s">
        <v>14</v>
      </c>
      <c r="D77" s="22">
        <v>21</v>
      </c>
      <c r="E77" s="22">
        <v>7</v>
      </c>
      <c r="F77" s="19">
        <v>4</v>
      </c>
      <c r="G77" s="19">
        <v>10</v>
      </c>
      <c r="H77" s="22">
        <v>0</v>
      </c>
      <c r="I77" s="102">
        <f t="shared" si="22"/>
        <v>0.77777777777777779</v>
      </c>
      <c r="J77" s="102">
        <f t="shared" si="23"/>
        <v>1.5555555555555556</v>
      </c>
      <c r="K77" s="43"/>
      <c r="L77" s="44"/>
      <c r="M77" s="44"/>
      <c r="O77" s="44"/>
      <c r="P77" s="44"/>
    </row>
    <row r="78" spans="1:16" s="45" customFormat="1" x14ac:dyDescent="0.2">
      <c r="A78" s="66" t="s">
        <v>22</v>
      </c>
      <c r="B78" s="49">
        <v>3</v>
      </c>
      <c r="C78" s="19" t="s">
        <v>14</v>
      </c>
      <c r="D78" s="22">
        <v>21</v>
      </c>
      <c r="E78" s="19">
        <v>7</v>
      </c>
      <c r="F78" s="19">
        <v>4</v>
      </c>
      <c r="G78" s="19">
        <v>10</v>
      </c>
      <c r="H78" s="22">
        <v>0</v>
      </c>
      <c r="I78" s="102">
        <f t="shared" si="22"/>
        <v>0.77777777777777779</v>
      </c>
      <c r="J78" s="102">
        <f t="shared" si="23"/>
        <v>1.5555555555555556</v>
      </c>
      <c r="K78" s="43"/>
      <c r="L78" s="44"/>
      <c r="M78" s="44"/>
      <c r="O78" s="44"/>
      <c r="P78" s="44"/>
    </row>
    <row r="79" spans="1:16" s="45" customFormat="1" x14ac:dyDescent="0.2">
      <c r="A79" s="85" t="s">
        <v>78</v>
      </c>
      <c r="B79" s="64">
        <v>1</v>
      </c>
      <c r="C79" s="19" t="s">
        <v>14</v>
      </c>
      <c r="D79" s="22">
        <v>12</v>
      </c>
      <c r="E79" s="22">
        <v>0</v>
      </c>
      <c r="F79" s="22">
        <v>0</v>
      </c>
      <c r="G79" s="22">
        <v>12</v>
      </c>
      <c r="H79" s="22">
        <v>0</v>
      </c>
      <c r="I79" s="102">
        <f t="shared" si="22"/>
        <v>0</v>
      </c>
      <c r="J79" s="102">
        <f t="shared" si="23"/>
        <v>1.3333333333333333</v>
      </c>
      <c r="K79" s="43"/>
      <c r="L79" s="44"/>
      <c r="M79" s="44"/>
      <c r="O79" s="44"/>
      <c r="P79" s="44"/>
    </row>
    <row r="80" spans="1:16" s="45" customFormat="1" ht="13.5" x14ac:dyDescent="0.2">
      <c r="A80" s="120" t="s">
        <v>15</v>
      </c>
      <c r="B80" s="50">
        <f>SUM(B72:B79)</f>
        <v>23</v>
      </c>
      <c r="C80" s="117">
        <f>COUNTIF(C72:C79,"e")</f>
        <v>1</v>
      </c>
      <c r="D80" s="50">
        <f>SUM(D72:D79)</f>
        <v>180</v>
      </c>
      <c r="E80" s="50">
        <f t="shared" ref="E80:J80" si="24">SUM(E72:E79)</f>
        <v>70</v>
      </c>
      <c r="F80" s="50">
        <f t="shared" si="24"/>
        <v>31</v>
      </c>
      <c r="G80" s="50">
        <f t="shared" si="24"/>
        <v>79</v>
      </c>
      <c r="H80" s="50">
        <f t="shared" si="24"/>
        <v>0</v>
      </c>
      <c r="I80" s="104">
        <f t="shared" si="24"/>
        <v>7.7777777777777777</v>
      </c>
      <c r="J80" s="104">
        <f t="shared" si="24"/>
        <v>12.222222222222223</v>
      </c>
      <c r="K80" s="43"/>
      <c r="L80" s="44"/>
      <c r="M80" s="44"/>
      <c r="O80" s="44"/>
      <c r="P80" s="44"/>
    </row>
    <row r="81" spans="1:18" s="45" customFormat="1" ht="13.5" x14ac:dyDescent="0.2">
      <c r="A81" s="111" t="s">
        <v>132</v>
      </c>
      <c r="B81" s="112"/>
      <c r="C81" s="112"/>
      <c r="D81" s="112"/>
      <c r="E81" s="112"/>
      <c r="F81" s="112"/>
      <c r="G81" s="112"/>
      <c r="H81" s="112"/>
      <c r="I81" s="112"/>
      <c r="J81" s="110"/>
      <c r="K81" s="43"/>
      <c r="L81" s="44"/>
      <c r="M81" s="44"/>
      <c r="O81" s="44"/>
      <c r="P81" s="44"/>
    </row>
    <row r="82" spans="1:18" s="39" customFormat="1" ht="13.5" x14ac:dyDescent="0.25">
      <c r="A82" s="69" t="s">
        <v>88</v>
      </c>
      <c r="B82" s="64">
        <v>3</v>
      </c>
      <c r="C82" s="19" t="s">
        <v>13</v>
      </c>
      <c r="D82" s="22">
        <f>SUM(E82:H82)</f>
        <v>28</v>
      </c>
      <c r="E82" s="22">
        <v>14</v>
      </c>
      <c r="F82" s="22">
        <v>4</v>
      </c>
      <c r="G82" s="22">
        <v>10</v>
      </c>
      <c r="H82" s="22">
        <v>0</v>
      </c>
      <c r="I82" s="102">
        <f t="shared" ref="I82:I91" si="25">E82/9</f>
        <v>1.5555555555555556</v>
      </c>
      <c r="J82" s="102">
        <f t="shared" ref="J82:J91" si="26">(F82+G82+H82)/9</f>
        <v>1.5555555555555556</v>
      </c>
      <c r="K82" s="38"/>
      <c r="L82" s="3"/>
      <c r="M82" s="3"/>
      <c r="O82" s="3"/>
      <c r="P82" s="3"/>
    </row>
    <row r="83" spans="1:18" s="39" customFormat="1" ht="13.5" x14ac:dyDescent="0.25">
      <c r="A83" s="47" t="s">
        <v>114</v>
      </c>
      <c r="B83" s="49">
        <v>2</v>
      </c>
      <c r="C83" s="19" t="s">
        <v>14</v>
      </c>
      <c r="D83" s="22">
        <v>21</v>
      </c>
      <c r="E83" s="22">
        <v>7</v>
      </c>
      <c r="F83" s="22">
        <v>4</v>
      </c>
      <c r="G83" s="19">
        <v>10</v>
      </c>
      <c r="H83" s="22">
        <v>0</v>
      </c>
      <c r="I83" s="102">
        <f t="shared" si="25"/>
        <v>0.77777777777777779</v>
      </c>
      <c r="J83" s="102">
        <f t="shared" si="26"/>
        <v>1.5555555555555556</v>
      </c>
      <c r="K83" s="38"/>
      <c r="L83" s="3"/>
      <c r="M83" s="3"/>
      <c r="O83" s="3"/>
      <c r="P83" s="3"/>
    </row>
    <row r="84" spans="1:18" s="39" customFormat="1" ht="13.5" x14ac:dyDescent="0.25">
      <c r="A84" s="47" t="s">
        <v>75</v>
      </c>
      <c r="B84" s="49">
        <v>4</v>
      </c>
      <c r="C84" s="19" t="s">
        <v>14</v>
      </c>
      <c r="D84" s="22">
        <v>21</v>
      </c>
      <c r="E84" s="22">
        <v>7</v>
      </c>
      <c r="F84" s="19">
        <v>4</v>
      </c>
      <c r="G84" s="19">
        <v>10</v>
      </c>
      <c r="H84" s="22">
        <v>0</v>
      </c>
      <c r="I84" s="102">
        <f t="shared" si="25"/>
        <v>0.77777777777777779</v>
      </c>
      <c r="J84" s="102">
        <f t="shared" si="26"/>
        <v>1.5555555555555556</v>
      </c>
      <c r="K84" s="38"/>
      <c r="L84" s="3"/>
      <c r="M84" s="3"/>
      <c r="O84" s="3"/>
      <c r="P84" s="3"/>
    </row>
    <row r="85" spans="1:18" s="45" customFormat="1" x14ac:dyDescent="0.2">
      <c r="A85" s="47" t="s">
        <v>38</v>
      </c>
      <c r="B85" s="49">
        <v>3</v>
      </c>
      <c r="C85" s="19" t="s">
        <v>14</v>
      </c>
      <c r="D85" s="22">
        <v>21</v>
      </c>
      <c r="E85" s="22">
        <v>7</v>
      </c>
      <c r="F85" s="19">
        <v>4</v>
      </c>
      <c r="G85" s="19">
        <v>10</v>
      </c>
      <c r="H85" s="22">
        <v>0</v>
      </c>
      <c r="I85" s="102">
        <f t="shared" si="25"/>
        <v>0.77777777777777779</v>
      </c>
      <c r="J85" s="102">
        <f t="shared" si="26"/>
        <v>1.5555555555555556</v>
      </c>
      <c r="K85" s="43"/>
      <c r="L85" s="44"/>
      <c r="M85" s="44"/>
      <c r="O85" s="44"/>
      <c r="P85" s="44"/>
    </row>
    <row r="86" spans="1:18" s="45" customFormat="1" x14ac:dyDescent="0.2">
      <c r="A86" s="47" t="s">
        <v>39</v>
      </c>
      <c r="B86" s="49">
        <v>3</v>
      </c>
      <c r="C86" s="19" t="s">
        <v>14</v>
      </c>
      <c r="D86" s="22">
        <v>21</v>
      </c>
      <c r="E86" s="22">
        <v>7</v>
      </c>
      <c r="F86" s="19">
        <v>4</v>
      </c>
      <c r="G86" s="19">
        <v>10</v>
      </c>
      <c r="H86" s="22">
        <v>0</v>
      </c>
      <c r="I86" s="102">
        <f t="shared" si="25"/>
        <v>0.77777777777777779</v>
      </c>
      <c r="J86" s="102">
        <f t="shared" si="26"/>
        <v>1.5555555555555556</v>
      </c>
      <c r="K86" s="43"/>
      <c r="L86" s="44"/>
      <c r="M86" s="44"/>
      <c r="O86" s="44"/>
      <c r="P86" s="44"/>
    </row>
    <row r="87" spans="1:18" s="45" customFormat="1" x14ac:dyDescent="0.2">
      <c r="A87" s="66" t="s">
        <v>76</v>
      </c>
      <c r="B87" s="49">
        <v>3</v>
      </c>
      <c r="C87" s="19" t="s">
        <v>14</v>
      </c>
      <c r="D87" s="22">
        <v>21</v>
      </c>
      <c r="E87" s="22">
        <v>7</v>
      </c>
      <c r="F87" s="19">
        <v>4</v>
      </c>
      <c r="G87" s="19">
        <v>10</v>
      </c>
      <c r="H87" s="22">
        <v>0</v>
      </c>
      <c r="I87" s="102">
        <f t="shared" si="25"/>
        <v>0.77777777777777779</v>
      </c>
      <c r="J87" s="102">
        <f t="shared" si="26"/>
        <v>1.5555555555555556</v>
      </c>
      <c r="K87" s="43"/>
      <c r="L87" s="44"/>
      <c r="M87" s="44"/>
      <c r="O87" s="44"/>
      <c r="P87" s="44"/>
    </row>
    <row r="88" spans="1:18" s="45" customFormat="1" x14ac:dyDescent="0.2">
      <c r="A88" s="47" t="s">
        <v>40</v>
      </c>
      <c r="B88" s="49">
        <v>4</v>
      </c>
      <c r="C88" s="19" t="s">
        <v>14</v>
      </c>
      <c r="D88" s="22">
        <v>21</v>
      </c>
      <c r="E88" s="22">
        <v>7</v>
      </c>
      <c r="F88" s="19">
        <v>4</v>
      </c>
      <c r="G88" s="19">
        <v>10</v>
      </c>
      <c r="H88" s="22">
        <v>0</v>
      </c>
      <c r="I88" s="102">
        <f t="shared" si="25"/>
        <v>0.77777777777777779</v>
      </c>
      <c r="J88" s="102">
        <f t="shared" si="26"/>
        <v>1.5555555555555556</v>
      </c>
      <c r="K88" s="43"/>
      <c r="L88" s="44"/>
      <c r="M88" s="44"/>
      <c r="O88" s="44"/>
      <c r="P88" s="44"/>
      <c r="R88" s="81"/>
    </row>
    <row r="89" spans="1:18" s="45" customFormat="1" x14ac:dyDescent="0.2">
      <c r="A89" s="47" t="s">
        <v>86</v>
      </c>
      <c r="B89" s="49">
        <v>4</v>
      </c>
      <c r="C89" s="19" t="s">
        <v>14</v>
      </c>
      <c r="D89" s="22">
        <v>21</v>
      </c>
      <c r="E89" s="22">
        <v>7</v>
      </c>
      <c r="F89" s="19">
        <v>4</v>
      </c>
      <c r="G89" s="19">
        <v>10</v>
      </c>
      <c r="H89" s="22">
        <v>0</v>
      </c>
      <c r="I89" s="102">
        <f t="shared" si="25"/>
        <v>0.77777777777777779</v>
      </c>
      <c r="J89" s="102">
        <f t="shared" si="26"/>
        <v>1.5555555555555556</v>
      </c>
      <c r="K89" s="43"/>
      <c r="L89" s="44"/>
      <c r="M89" s="44"/>
      <c r="O89" s="44"/>
      <c r="P89" s="44"/>
      <c r="R89" s="81"/>
    </row>
    <row r="90" spans="1:18" s="45" customFormat="1" x14ac:dyDescent="0.2">
      <c r="A90" s="83" t="s">
        <v>79</v>
      </c>
      <c r="B90" s="49">
        <v>2</v>
      </c>
      <c r="C90" s="19" t="s">
        <v>14</v>
      </c>
      <c r="D90" s="22">
        <v>15</v>
      </c>
      <c r="E90" s="22">
        <v>0</v>
      </c>
      <c r="F90" s="22">
        <v>0</v>
      </c>
      <c r="G90" s="22">
        <v>15</v>
      </c>
      <c r="H90" s="22">
        <v>0</v>
      </c>
      <c r="I90" s="102">
        <f t="shared" si="25"/>
        <v>0</v>
      </c>
      <c r="J90" s="102">
        <f t="shared" si="26"/>
        <v>1.6666666666666667</v>
      </c>
      <c r="K90" s="43"/>
      <c r="L90" s="44"/>
      <c r="M90" s="44"/>
      <c r="O90" s="44"/>
      <c r="P90" s="44"/>
      <c r="R90" s="92"/>
    </row>
    <row r="91" spans="1:18" x14ac:dyDescent="0.2">
      <c r="A91" s="47" t="s">
        <v>121</v>
      </c>
      <c r="B91" s="49">
        <v>8</v>
      </c>
      <c r="C91" s="19" t="s">
        <v>13</v>
      </c>
      <c r="D91" s="22">
        <f>SUM(E91:H91)</f>
        <v>0</v>
      </c>
      <c r="E91" s="22"/>
      <c r="F91" s="22"/>
      <c r="G91" s="19"/>
      <c r="H91" s="22"/>
      <c r="I91" s="102">
        <f t="shared" si="25"/>
        <v>0</v>
      </c>
      <c r="J91" s="102">
        <f t="shared" si="26"/>
        <v>0</v>
      </c>
    </row>
    <row r="92" spans="1:18" ht="13.5" x14ac:dyDescent="0.2">
      <c r="A92" s="116" t="s">
        <v>15</v>
      </c>
      <c r="B92" s="50">
        <f>SUM(B82:B91)</f>
        <v>36</v>
      </c>
      <c r="C92" s="117">
        <f>COUNTIF(C82:C91,"e")</f>
        <v>2</v>
      </c>
      <c r="D92" s="50">
        <f t="shared" ref="D92:J92" si="27">SUM(D82:D91)</f>
        <v>190</v>
      </c>
      <c r="E92" s="50">
        <f t="shared" si="27"/>
        <v>63</v>
      </c>
      <c r="F92" s="50">
        <f t="shared" si="27"/>
        <v>32</v>
      </c>
      <c r="G92" s="50">
        <f t="shared" si="27"/>
        <v>95</v>
      </c>
      <c r="H92" s="50">
        <f t="shared" si="27"/>
        <v>0</v>
      </c>
      <c r="I92" s="104">
        <f t="shared" si="27"/>
        <v>7</v>
      </c>
      <c r="J92" s="105">
        <f t="shared" si="27"/>
        <v>14.111111111111111</v>
      </c>
    </row>
    <row r="93" spans="1:18" ht="13.5" x14ac:dyDescent="0.2">
      <c r="A93" s="133" t="s">
        <v>67</v>
      </c>
      <c r="B93" s="50">
        <f t="shared" ref="B93:H93" si="28">B59+B70+B80+B92</f>
        <v>111</v>
      </c>
      <c r="C93" s="50">
        <f t="shared" si="28"/>
        <v>11</v>
      </c>
      <c r="D93" s="50">
        <f t="shared" si="28"/>
        <v>755</v>
      </c>
      <c r="E93" s="50">
        <f t="shared" si="28"/>
        <v>280</v>
      </c>
      <c r="F93" s="50">
        <f t="shared" si="28"/>
        <v>142</v>
      </c>
      <c r="G93" s="50">
        <f t="shared" si="28"/>
        <v>333</v>
      </c>
      <c r="H93" s="50">
        <f t="shared" si="28"/>
        <v>0</v>
      </c>
      <c r="I93" s="134"/>
      <c r="J93" s="110"/>
    </row>
    <row r="94" spans="1:18" ht="13.5" x14ac:dyDescent="0.2">
      <c r="A94" s="52" t="s">
        <v>68</v>
      </c>
      <c r="B94" s="56">
        <f t="shared" ref="B94:H94" si="29">B14+B24+B35+B45+B59+B70+B80+B92</f>
        <v>210</v>
      </c>
      <c r="C94" s="56">
        <f t="shared" si="29"/>
        <v>21</v>
      </c>
      <c r="D94" s="56">
        <f t="shared" si="29"/>
        <v>1500</v>
      </c>
      <c r="E94" s="56">
        <f t="shared" si="29"/>
        <v>583</v>
      </c>
      <c r="F94" s="56">
        <f t="shared" si="29"/>
        <v>314</v>
      </c>
      <c r="G94" s="56">
        <f t="shared" si="29"/>
        <v>603</v>
      </c>
      <c r="H94" s="56">
        <f t="shared" si="29"/>
        <v>0</v>
      </c>
      <c r="I94" s="33"/>
      <c r="J94" s="3"/>
    </row>
    <row r="95" spans="1:18" ht="13.5" x14ac:dyDescent="0.2">
      <c r="A95" s="53" t="s">
        <v>18</v>
      </c>
      <c r="B95" s="135"/>
      <c r="C95" s="136"/>
      <c r="D95" s="137"/>
      <c r="E95" s="51">
        <f>(E94/D94)*100</f>
        <v>38.866666666666667</v>
      </c>
      <c r="F95" s="51">
        <f>(F94/D94)*100</f>
        <v>20.933333333333334</v>
      </c>
      <c r="G95" s="51">
        <f>(G94/D94)*100</f>
        <v>40.200000000000003</v>
      </c>
      <c r="H95" s="51">
        <f>(H94/D94)*100</f>
        <v>0</v>
      </c>
      <c r="I95" s="128"/>
      <c r="J95" s="3"/>
    </row>
    <row r="96" spans="1:18" x14ac:dyDescent="0.2">
      <c r="J96" s="3"/>
    </row>
    <row r="97" spans="1:10" x14ac:dyDescent="0.2">
      <c r="A97" s="101" t="s">
        <v>133</v>
      </c>
      <c r="C97" s="95"/>
      <c r="J97" s="3"/>
    </row>
    <row r="99" spans="1:10" x14ac:dyDescent="0.2">
      <c r="J99" s="3"/>
    </row>
    <row r="100" spans="1:10" x14ac:dyDescent="0.2">
      <c r="J100" s="3"/>
    </row>
    <row r="101" spans="1:10" x14ac:dyDescent="0.2">
      <c r="J101" s="62"/>
    </row>
    <row r="102" spans="1:10" x14ac:dyDescent="0.2">
      <c r="J102" s="33"/>
    </row>
    <row r="103" spans="1:10" x14ac:dyDescent="0.2">
      <c r="J103" s="34"/>
    </row>
    <row r="104" spans="1:10" x14ac:dyDescent="0.2">
      <c r="J104" s="3"/>
    </row>
    <row r="105" spans="1:10" x14ac:dyDescent="0.2">
      <c r="J105" s="3"/>
    </row>
    <row r="106" spans="1:10" x14ac:dyDescent="0.2">
      <c r="J106" s="3"/>
    </row>
    <row r="107" spans="1:10" x14ac:dyDescent="0.2">
      <c r="J107" s="3"/>
    </row>
    <row r="108" spans="1:10" x14ac:dyDescent="0.2">
      <c r="J108" s="3"/>
    </row>
    <row r="109" spans="1:10" x14ac:dyDescent="0.2">
      <c r="J109" s="3"/>
    </row>
    <row r="110" spans="1:10" x14ac:dyDescent="0.2">
      <c r="J110" s="3"/>
    </row>
    <row r="111" spans="1:10" x14ac:dyDescent="0.2">
      <c r="J111" s="3"/>
    </row>
    <row r="112" spans="1:10" x14ac:dyDescent="0.2">
      <c r="J112" s="3"/>
    </row>
    <row r="113" spans="10:10" x14ac:dyDescent="0.2">
      <c r="J113" s="3"/>
    </row>
    <row r="114" spans="10:10" x14ac:dyDescent="0.2">
      <c r="J114" s="3"/>
    </row>
    <row r="115" spans="10:10" x14ac:dyDescent="0.2">
      <c r="J115" s="3"/>
    </row>
    <row r="116" spans="10:10" x14ac:dyDescent="0.2">
      <c r="J116" s="3"/>
    </row>
    <row r="117" spans="10:10" x14ac:dyDescent="0.2">
      <c r="J117" s="3"/>
    </row>
    <row r="118" spans="10:10" x14ac:dyDescent="0.2">
      <c r="J118" s="3"/>
    </row>
    <row r="119" spans="10:10" x14ac:dyDescent="0.2">
      <c r="J119" s="3"/>
    </row>
    <row r="120" spans="10:10" x14ac:dyDescent="0.2">
      <c r="J120" s="3"/>
    </row>
    <row r="121" spans="10:10" x14ac:dyDescent="0.2">
      <c r="J121" s="3"/>
    </row>
    <row r="122" spans="10:10" x14ac:dyDescent="0.2">
      <c r="J122" s="3"/>
    </row>
    <row r="123" spans="10:10" x14ac:dyDescent="0.2">
      <c r="J123" s="3"/>
    </row>
    <row r="124" spans="10:10" x14ac:dyDescent="0.2">
      <c r="J124" s="3"/>
    </row>
    <row r="125" spans="10:10" x14ac:dyDescent="0.2">
      <c r="J125" s="3"/>
    </row>
    <row r="126" spans="10:10" x14ac:dyDescent="0.2">
      <c r="J126" s="3"/>
    </row>
    <row r="127" spans="10:10" x14ac:dyDescent="0.2">
      <c r="J127" s="3"/>
    </row>
    <row r="128" spans="10:10" x14ac:dyDescent="0.2">
      <c r="J128" s="3"/>
    </row>
    <row r="129" spans="10:10" x14ac:dyDescent="0.2">
      <c r="J129" s="3"/>
    </row>
    <row r="130" spans="10:10" x14ac:dyDescent="0.2">
      <c r="J130" s="3"/>
    </row>
    <row r="131" spans="10:10" x14ac:dyDescent="0.2">
      <c r="J131" s="3"/>
    </row>
    <row r="132" spans="10:10" x14ac:dyDescent="0.2">
      <c r="J132" s="3"/>
    </row>
    <row r="133" spans="10:10" x14ac:dyDescent="0.2">
      <c r="J133" s="3"/>
    </row>
    <row r="134" spans="10:10" x14ac:dyDescent="0.2">
      <c r="J134" s="3"/>
    </row>
    <row r="135" spans="10:10" x14ac:dyDescent="0.2">
      <c r="J135" s="3"/>
    </row>
    <row r="136" spans="10:10" x14ac:dyDescent="0.2">
      <c r="J136" s="3"/>
    </row>
    <row r="137" spans="10:10" x14ac:dyDescent="0.2">
      <c r="J137" s="3"/>
    </row>
    <row r="138" spans="10:10" x14ac:dyDescent="0.2">
      <c r="J138" s="3"/>
    </row>
    <row r="139" spans="10:10" x14ac:dyDescent="0.2">
      <c r="J139" s="3"/>
    </row>
    <row r="140" spans="10:10" x14ac:dyDescent="0.2">
      <c r="J140" s="3"/>
    </row>
    <row r="141" spans="10:10" x14ac:dyDescent="0.2">
      <c r="J141" s="3"/>
    </row>
    <row r="142" spans="10:10" x14ac:dyDescent="0.2">
      <c r="J142" s="3"/>
    </row>
    <row r="143" spans="10:10" x14ac:dyDescent="0.2">
      <c r="J143" s="3"/>
    </row>
    <row r="144" spans="10:10" x14ac:dyDescent="0.2">
      <c r="J144" s="3"/>
    </row>
    <row r="145" spans="10:10" x14ac:dyDescent="0.2">
      <c r="J145" s="3"/>
    </row>
    <row r="146" spans="10:10" x14ac:dyDescent="0.2">
      <c r="J146" s="3"/>
    </row>
    <row r="147" spans="10:10" x14ac:dyDescent="0.2">
      <c r="J147" s="3"/>
    </row>
    <row r="148" spans="10:10" x14ac:dyDescent="0.2">
      <c r="J148" s="3"/>
    </row>
    <row r="149" spans="10:10" x14ac:dyDescent="0.2">
      <c r="J149" s="3"/>
    </row>
    <row r="150" spans="10:10" x14ac:dyDescent="0.2">
      <c r="J150" s="3"/>
    </row>
    <row r="151" spans="10:10" x14ac:dyDescent="0.2">
      <c r="J151" s="3"/>
    </row>
    <row r="152" spans="10:10" x14ac:dyDescent="0.2">
      <c r="J152" s="3"/>
    </row>
    <row r="153" spans="10:10" x14ac:dyDescent="0.2">
      <c r="J153" s="3"/>
    </row>
    <row r="154" spans="10:10" x14ac:dyDescent="0.2">
      <c r="J154" s="3"/>
    </row>
    <row r="155" spans="10:10" x14ac:dyDescent="0.2">
      <c r="J155" s="3"/>
    </row>
    <row r="156" spans="10:10" x14ac:dyDescent="0.2">
      <c r="J156" s="3"/>
    </row>
    <row r="157" spans="10:10" x14ac:dyDescent="0.2">
      <c r="J157" s="3"/>
    </row>
    <row r="158" spans="10:10" x14ac:dyDescent="0.2">
      <c r="J158" s="3"/>
    </row>
    <row r="159" spans="10:10" x14ac:dyDescent="0.2">
      <c r="J159" s="3"/>
    </row>
    <row r="160" spans="10:10" x14ac:dyDescent="0.2">
      <c r="J160" s="3"/>
    </row>
    <row r="161" spans="10:10" x14ac:dyDescent="0.2">
      <c r="J161" s="3"/>
    </row>
    <row r="162" spans="10:10" x14ac:dyDescent="0.2">
      <c r="J162" s="3"/>
    </row>
    <row r="163" spans="10:10" x14ac:dyDescent="0.2">
      <c r="J163" s="3"/>
    </row>
    <row r="164" spans="10:10" x14ac:dyDescent="0.2">
      <c r="J164" s="3"/>
    </row>
    <row r="165" spans="10:10" x14ac:dyDescent="0.2">
      <c r="J165" s="3"/>
    </row>
    <row r="166" spans="10:10" x14ac:dyDescent="0.2">
      <c r="J166" s="3"/>
    </row>
    <row r="167" spans="10:10" x14ac:dyDescent="0.2">
      <c r="J167" s="3"/>
    </row>
    <row r="168" spans="10:10" x14ac:dyDescent="0.2">
      <c r="J168" s="3"/>
    </row>
    <row r="169" spans="10:10" x14ac:dyDescent="0.2">
      <c r="J169" s="3"/>
    </row>
    <row r="170" spans="10:10" x14ac:dyDescent="0.2">
      <c r="J170" s="3"/>
    </row>
    <row r="171" spans="10:10" x14ac:dyDescent="0.2">
      <c r="J171" s="3"/>
    </row>
    <row r="172" spans="10:10" x14ac:dyDescent="0.2">
      <c r="J172" s="3"/>
    </row>
    <row r="173" spans="10:10" x14ac:dyDescent="0.2">
      <c r="J173" s="3"/>
    </row>
    <row r="174" spans="10:10" x14ac:dyDescent="0.2">
      <c r="J174" s="3"/>
    </row>
    <row r="175" spans="10:10" x14ac:dyDescent="0.2">
      <c r="J175" s="3"/>
    </row>
    <row r="176" spans="10:10" x14ac:dyDescent="0.2">
      <c r="J176" s="3"/>
    </row>
    <row r="177" spans="10:10" x14ac:dyDescent="0.2">
      <c r="J177" s="3"/>
    </row>
    <row r="178" spans="10:10" x14ac:dyDescent="0.2">
      <c r="J178" s="3"/>
    </row>
    <row r="179" spans="10:10" x14ac:dyDescent="0.2">
      <c r="J179" s="3"/>
    </row>
    <row r="180" spans="10:10" x14ac:dyDescent="0.2">
      <c r="J180" s="3"/>
    </row>
    <row r="181" spans="10:10" x14ac:dyDescent="0.2">
      <c r="J181" s="3"/>
    </row>
    <row r="182" spans="10:10" x14ac:dyDescent="0.2">
      <c r="J182" s="3"/>
    </row>
    <row r="183" spans="10:10" x14ac:dyDescent="0.2">
      <c r="J183" s="3"/>
    </row>
    <row r="184" spans="10:10" x14ac:dyDescent="0.2">
      <c r="J184" s="3"/>
    </row>
    <row r="185" spans="10:10" x14ac:dyDescent="0.2">
      <c r="J185" s="3"/>
    </row>
    <row r="186" spans="10:10" x14ac:dyDescent="0.2">
      <c r="J186" s="3"/>
    </row>
    <row r="187" spans="10:10" x14ac:dyDescent="0.2">
      <c r="J187" s="3"/>
    </row>
    <row r="188" spans="10:10" x14ac:dyDescent="0.2">
      <c r="J188" s="3"/>
    </row>
    <row r="189" spans="10:10" x14ac:dyDescent="0.2">
      <c r="J189" s="3"/>
    </row>
    <row r="190" spans="10:10" x14ac:dyDescent="0.2">
      <c r="J190" s="3"/>
    </row>
    <row r="191" spans="10:10" x14ac:dyDescent="0.2">
      <c r="J191" s="3"/>
    </row>
    <row r="192" spans="10:10" x14ac:dyDescent="0.2">
      <c r="J192" s="3"/>
    </row>
    <row r="193" spans="10:10" x14ac:dyDescent="0.2">
      <c r="J193" s="3"/>
    </row>
    <row r="194" spans="10:10" x14ac:dyDescent="0.2">
      <c r="J194" s="3"/>
    </row>
    <row r="195" spans="10:10" x14ac:dyDescent="0.2">
      <c r="J195" s="3"/>
    </row>
    <row r="196" spans="10:10" x14ac:dyDescent="0.2">
      <c r="J196" s="3"/>
    </row>
    <row r="197" spans="10:10" x14ac:dyDescent="0.2">
      <c r="J197" s="3"/>
    </row>
    <row r="198" spans="10:10" x14ac:dyDescent="0.2">
      <c r="J198" s="3"/>
    </row>
    <row r="199" spans="10:10" x14ac:dyDescent="0.2">
      <c r="J199" s="3"/>
    </row>
    <row r="200" spans="10:10" x14ac:dyDescent="0.2">
      <c r="J200" s="3"/>
    </row>
    <row r="201" spans="10:10" x14ac:dyDescent="0.2">
      <c r="J201" s="3"/>
    </row>
    <row r="202" spans="10:10" x14ac:dyDescent="0.2">
      <c r="J202" s="3"/>
    </row>
    <row r="203" spans="10:10" x14ac:dyDescent="0.2">
      <c r="J203" s="3"/>
    </row>
    <row r="204" spans="10:10" x14ac:dyDescent="0.2">
      <c r="J204" s="3"/>
    </row>
    <row r="205" spans="10:10" x14ac:dyDescent="0.2">
      <c r="J205" s="3"/>
    </row>
    <row r="206" spans="10:10" x14ac:dyDescent="0.2">
      <c r="J206" s="3"/>
    </row>
    <row r="207" spans="10:10" x14ac:dyDescent="0.2">
      <c r="J207" s="3"/>
    </row>
    <row r="208" spans="10:10" x14ac:dyDescent="0.2">
      <c r="J208" s="3"/>
    </row>
    <row r="209" spans="10:10" x14ac:dyDescent="0.2">
      <c r="J209" s="3"/>
    </row>
    <row r="210" spans="10:10" x14ac:dyDescent="0.2">
      <c r="J210" s="3"/>
    </row>
    <row r="211" spans="10:10" x14ac:dyDescent="0.2">
      <c r="J211" s="3"/>
    </row>
    <row r="212" spans="10:10" x14ac:dyDescent="0.2">
      <c r="J212" s="3"/>
    </row>
    <row r="213" spans="10:10" x14ac:dyDescent="0.2">
      <c r="J213" s="3"/>
    </row>
    <row r="214" spans="10:10" x14ac:dyDescent="0.2">
      <c r="J214" s="3"/>
    </row>
    <row r="215" spans="10:10" x14ac:dyDescent="0.2">
      <c r="J215" s="3"/>
    </row>
    <row r="216" spans="10:10" x14ac:dyDescent="0.2">
      <c r="J216" s="3"/>
    </row>
    <row r="217" spans="10:10" x14ac:dyDescent="0.2">
      <c r="J217" s="3"/>
    </row>
    <row r="218" spans="10:10" x14ac:dyDescent="0.2">
      <c r="J218" s="3"/>
    </row>
    <row r="219" spans="10:10" x14ac:dyDescent="0.2">
      <c r="J219" s="3"/>
    </row>
    <row r="220" spans="10:10" x14ac:dyDescent="0.2">
      <c r="J220" s="3"/>
    </row>
    <row r="221" spans="10:10" x14ac:dyDescent="0.2">
      <c r="J221" s="3"/>
    </row>
    <row r="222" spans="10:10" x14ac:dyDescent="0.2">
      <c r="J222" s="3"/>
    </row>
  </sheetData>
  <sheetProtection selectLockedCells="1" selectUnlockedCells="1"/>
  <mergeCells count="3">
    <mergeCell ref="A1:J1"/>
    <mergeCell ref="A2:J2"/>
    <mergeCell ref="A5:J5"/>
  </mergeCells>
  <phoneticPr fontId="0" type="noConversion"/>
  <pageMargins left="0" right="0" top="0.34" bottom="0" header="0.51180555555555551" footer="0.51180555555555551"/>
  <pageSetup paperSize="9" scale="90" firstPageNumber="0" orientation="portrait" r:id="rId1"/>
  <headerFooter alignWithMargins="0"/>
  <rowBreaks count="1" manualBreakCount="1">
    <brk id="48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0"/>
  <sheetViews>
    <sheetView view="pageBreakPreview" topLeftCell="A29" zoomScale="110" zoomScaleNormal="50" zoomScaleSheetLayoutView="110" workbookViewId="0">
      <selection activeCell="A3" sqref="A3:K3"/>
    </sheetView>
  </sheetViews>
  <sheetFormatPr defaultColWidth="12.5703125" defaultRowHeight="15" x14ac:dyDescent="0.25"/>
  <cols>
    <col min="1" max="1" width="5.5703125" style="46" customWidth="1"/>
    <col min="2" max="2" width="35.7109375" style="46" customWidth="1"/>
    <col min="3" max="11" width="6" style="46" customWidth="1"/>
    <col min="12" max="16384" width="12.5703125" style="46"/>
  </cols>
  <sheetData>
    <row r="2" spans="1:11" x14ac:dyDescent="0.25">
      <c r="A2" s="138" t="s">
        <v>20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54.75" customHeight="1" x14ac:dyDescent="0.25">
      <c r="A3" s="139" t="s">
        <v>134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1" ht="6.75" customHeight="1" x14ac:dyDescent="0.25">
      <c r="A4" s="3"/>
      <c r="B4" s="1"/>
      <c r="C4" s="2"/>
      <c r="D4" s="3"/>
      <c r="E4" s="3"/>
      <c r="F4" s="3"/>
      <c r="G4" s="3"/>
      <c r="H4" s="3"/>
      <c r="I4" s="3"/>
      <c r="J4" s="3"/>
      <c r="K4" s="3"/>
    </row>
    <row r="5" spans="1:11" ht="62.25" customHeight="1" x14ac:dyDescent="0.25">
      <c r="A5" s="140" t="s">
        <v>19</v>
      </c>
      <c r="B5" s="141"/>
      <c r="C5" s="10" t="s">
        <v>1</v>
      </c>
      <c r="D5" s="11" t="s">
        <v>2</v>
      </c>
      <c r="E5" s="11" t="s">
        <v>3</v>
      </c>
      <c r="F5" s="12" t="s">
        <v>4</v>
      </c>
      <c r="G5" s="13" t="s">
        <v>5</v>
      </c>
      <c r="H5" s="13" t="s">
        <v>6</v>
      </c>
      <c r="I5" s="14" t="s">
        <v>7</v>
      </c>
      <c r="J5" s="11" t="s">
        <v>71</v>
      </c>
      <c r="K5" s="14" t="s">
        <v>72</v>
      </c>
    </row>
    <row r="6" spans="1:11" ht="30" customHeight="1" x14ac:dyDescent="0.25">
      <c r="A6" s="142" t="s">
        <v>81</v>
      </c>
      <c r="B6" s="143"/>
      <c r="C6" s="143"/>
      <c r="D6" s="143"/>
      <c r="E6" s="143"/>
      <c r="F6" s="143"/>
      <c r="G6" s="143"/>
      <c r="H6" s="143"/>
      <c r="I6" s="143"/>
      <c r="J6" s="143"/>
      <c r="K6" s="144"/>
    </row>
    <row r="7" spans="1:11" ht="24.95" customHeight="1" x14ac:dyDescent="0.25">
      <c r="A7" s="153" t="s">
        <v>41</v>
      </c>
      <c r="B7" s="154"/>
      <c r="C7" s="19">
        <v>4</v>
      </c>
      <c r="D7" s="20" t="s">
        <v>14</v>
      </c>
      <c r="E7" s="21">
        <v>21</v>
      </c>
      <c r="F7" s="21">
        <v>7</v>
      </c>
      <c r="G7" s="21">
        <v>4</v>
      </c>
      <c r="H7" s="20">
        <v>10</v>
      </c>
      <c r="I7" s="21"/>
      <c r="J7" s="103">
        <f>F7/8</f>
        <v>0.875</v>
      </c>
      <c r="K7" s="102">
        <f>(G7+H7+I7)/8</f>
        <v>1.75</v>
      </c>
    </row>
    <row r="8" spans="1:11" ht="24.95" customHeight="1" x14ac:dyDescent="0.25">
      <c r="A8" s="153" t="s">
        <v>42</v>
      </c>
      <c r="B8" s="154"/>
      <c r="C8" s="19">
        <v>4</v>
      </c>
      <c r="D8" s="20" t="s">
        <v>14</v>
      </c>
      <c r="E8" s="21">
        <v>21</v>
      </c>
      <c r="F8" s="21">
        <v>7</v>
      </c>
      <c r="G8" s="21">
        <v>4</v>
      </c>
      <c r="H8" s="20">
        <v>10</v>
      </c>
      <c r="I8" s="21"/>
      <c r="J8" s="103">
        <f>F8/8</f>
        <v>0.875</v>
      </c>
      <c r="K8" s="102">
        <f>(G8+H8+I8)/8</f>
        <v>1.75</v>
      </c>
    </row>
    <row r="10" spans="1:11" ht="30" customHeight="1" x14ac:dyDescent="0.25">
      <c r="A10" s="147" t="s">
        <v>82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61"/>
    </row>
    <row r="11" spans="1:11" ht="24.95" customHeight="1" x14ac:dyDescent="0.25">
      <c r="A11" s="162" t="s">
        <v>43</v>
      </c>
      <c r="B11" s="163"/>
      <c r="C11" s="67">
        <v>3</v>
      </c>
      <c r="D11" s="65" t="s">
        <v>14</v>
      </c>
      <c r="E11" s="21">
        <v>21</v>
      </c>
      <c r="F11" s="21">
        <v>7</v>
      </c>
      <c r="G11" s="21">
        <v>4</v>
      </c>
      <c r="H11" s="20">
        <v>10</v>
      </c>
      <c r="I11" s="63"/>
      <c r="J11" s="106">
        <f>F11/8</f>
        <v>0.875</v>
      </c>
      <c r="K11" s="107">
        <f>(G11+H11+I11)/8</f>
        <v>1.75</v>
      </c>
    </row>
    <row r="12" spans="1:11" ht="24.95" customHeight="1" x14ac:dyDescent="0.25">
      <c r="A12" s="157" t="s">
        <v>112</v>
      </c>
      <c r="B12" s="158"/>
      <c r="C12" s="68">
        <v>3</v>
      </c>
      <c r="D12" s="68" t="s">
        <v>14</v>
      </c>
      <c r="E12" s="21">
        <v>21</v>
      </c>
      <c r="F12" s="21">
        <v>7</v>
      </c>
      <c r="G12" s="21">
        <v>4</v>
      </c>
      <c r="H12" s="20">
        <v>10</v>
      </c>
      <c r="I12" s="68"/>
      <c r="J12" s="106">
        <f>F12/8</f>
        <v>0.875</v>
      </c>
      <c r="K12" s="107">
        <f>(G12+H12+I12)/8</f>
        <v>1.75</v>
      </c>
    </row>
    <row r="13" spans="1:11" ht="24.95" customHeight="1" x14ac:dyDescent="0.25">
      <c r="A13" s="159" t="s">
        <v>83</v>
      </c>
      <c r="B13" s="160"/>
      <c r="C13" s="150"/>
      <c r="D13" s="150"/>
      <c r="E13" s="150"/>
      <c r="F13" s="150"/>
      <c r="G13" s="150"/>
      <c r="H13" s="150"/>
      <c r="I13" s="150"/>
      <c r="J13" s="150"/>
      <c r="K13" s="161"/>
    </row>
    <row r="14" spans="1:11" ht="24.95" customHeight="1" x14ac:dyDescent="0.25">
      <c r="A14" s="153" t="s">
        <v>44</v>
      </c>
      <c r="B14" s="154"/>
      <c r="C14" s="19">
        <v>3</v>
      </c>
      <c r="D14" s="20" t="s">
        <v>14</v>
      </c>
      <c r="E14" s="21">
        <v>21</v>
      </c>
      <c r="F14" s="21">
        <v>7</v>
      </c>
      <c r="G14" s="21">
        <v>4</v>
      </c>
      <c r="H14" s="20">
        <v>10</v>
      </c>
      <c r="I14" s="21"/>
      <c r="J14" s="103">
        <f>F14/8</f>
        <v>0.875</v>
      </c>
      <c r="K14" s="109">
        <f>(G14+H14+I14)/8</f>
        <v>1.75</v>
      </c>
    </row>
    <row r="15" spans="1:11" ht="24.95" customHeight="1" x14ac:dyDescent="0.25">
      <c r="A15" s="153" t="s">
        <v>35</v>
      </c>
      <c r="B15" s="154"/>
      <c r="C15" s="19">
        <v>3</v>
      </c>
      <c r="D15" s="20" t="s">
        <v>14</v>
      </c>
      <c r="E15" s="21">
        <v>21</v>
      </c>
      <c r="F15" s="21">
        <v>7</v>
      </c>
      <c r="G15" s="21">
        <v>4</v>
      </c>
      <c r="H15" s="20">
        <v>10</v>
      </c>
      <c r="I15" s="21"/>
      <c r="J15" s="103">
        <f t="shared" ref="J15:J17" si="0">F15/8</f>
        <v>0.875</v>
      </c>
      <c r="K15" s="109">
        <f t="shared" ref="K15:K17" si="1">(G15+H15+I15)/8</f>
        <v>1.75</v>
      </c>
    </row>
    <row r="16" spans="1:11" ht="24.95" customHeight="1" x14ac:dyDescent="0.25">
      <c r="A16" s="153" t="s">
        <v>45</v>
      </c>
      <c r="B16" s="154"/>
      <c r="C16" s="19">
        <v>3</v>
      </c>
      <c r="D16" s="20" t="s">
        <v>14</v>
      </c>
      <c r="E16" s="21">
        <v>21</v>
      </c>
      <c r="F16" s="21">
        <v>7</v>
      </c>
      <c r="G16" s="21">
        <v>4</v>
      </c>
      <c r="H16" s="20">
        <v>10</v>
      </c>
      <c r="I16" s="32"/>
      <c r="J16" s="103">
        <f t="shared" si="0"/>
        <v>0.875</v>
      </c>
      <c r="K16" s="109">
        <f t="shared" si="1"/>
        <v>1.75</v>
      </c>
    </row>
    <row r="17" spans="1:11" ht="24.95" customHeight="1" x14ac:dyDescent="0.25">
      <c r="A17" s="155" t="s">
        <v>74</v>
      </c>
      <c r="B17" s="156"/>
      <c r="C17" s="67">
        <v>3</v>
      </c>
      <c r="D17" s="65" t="s">
        <v>14</v>
      </c>
      <c r="E17" s="21">
        <v>21</v>
      </c>
      <c r="F17" s="21">
        <v>7</v>
      </c>
      <c r="G17" s="21">
        <v>4</v>
      </c>
      <c r="H17" s="20">
        <v>10</v>
      </c>
      <c r="I17" s="63"/>
      <c r="J17" s="103">
        <f t="shared" si="0"/>
        <v>0.875</v>
      </c>
      <c r="K17" s="109">
        <f t="shared" si="1"/>
        <v>1.75</v>
      </c>
    </row>
    <row r="19" spans="1:11" ht="24.95" customHeight="1" x14ac:dyDescent="0.25">
      <c r="A19" s="147" t="s">
        <v>84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ht="24.95" customHeight="1" x14ac:dyDescent="0.25">
      <c r="A20" s="76" t="s">
        <v>47</v>
      </c>
      <c r="B20" s="77"/>
      <c r="C20" s="19">
        <v>4</v>
      </c>
      <c r="D20" s="20" t="s">
        <v>14</v>
      </c>
      <c r="E20" s="21">
        <v>21</v>
      </c>
      <c r="F20" s="21">
        <v>7</v>
      </c>
      <c r="G20" s="21">
        <v>4</v>
      </c>
      <c r="H20" s="20">
        <v>10</v>
      </c>
      <c r="I20" s="21"/>
      <c r="J20" s="103">
        <f>F20/8</f>
        <v>0.875</v>
      </c>
      <c r="K20" s="109">
        <f>(G20+H20+I20)/8</f>
        <v>1.75</v>
      </c>
    </row>
    <row r="21" spans="1:11" ht="24.95" customHeight="1" x14ac:dyDescent="0.25">
      <c r="A21" s="145" t="s">
        <v>34</v>
      </c>
      <c r="B21" s="146"/>
      <c r="C21" s="19">
        <v>4</v>
      </c>
      <c r="D21" s="20" t="s">
        <v>14</v>
      </c>
      <c r="E21" s="21">
        <v>21</v>
      </c>
      <c r="F21" s="21">
        <v>7</v>
      </c>
      <c r="G21" s="21">
        <v>4</v>
      </c>
      <c r="H21" s="20">
        <v>10</v>
      </c>
      <c r="I21" s="21"/>
      <c r="J21" s="103">
        <f>F21/8</f>
        <v>0.875</v>
      </c>
      <c r="K21" s="109">
        <f>(G21+H21+I21)/8</f>
        <v>1.75</v>
      </c>
    </row>
    <row r="22" spans="1:11" ht="24.95" customHeight="1" x14ac:dyDescent="0.25">
      <c r="A22" s="147" t="s">
        <v>70</v>
      </c>
      <c r="B22" s="150"/>
      <c r="C22" s="151"/>
      <c r="D22" s="151"/>
      <c r="E22" s="151"/>
      <c r="F22" s="151"/>
      <c r="G22" s="151"/>
      <c r="H22" s="151"/>
      <c r="I22" s="151"/>
      <c r="J22" s="151"/>
      <c r="K22" s="152"/>
    </row>
    <row r="23" spans="1:11" ht="30" customHeight="1" x14ac:dyDescent="0.25">
      <c r="A23" s="145" t="s">
        <v>49</v>
      </c>
      <c r="B23" s="146"/>
      <c r="C23" s="68">
        <v>3</v>
      </c>
      <c r="D23" s="68" t="s">
        <v>14</v>
      </c>
      <c r="E23" s="21">
        <v>21</v>
      </c>
      <c r="F23" s="21">
        <v>7</v>
      </c>
      <c r="G23" s="21">
        <v>4</v>
      </c>
      <c r="H23" s="20">
        <v>10</v>
      </c>
      <c r="I23" s="68"/>
      <c r="J23" s="103">
        <f>F23/8</f>
        <v>0.875</v>
      </c>
      <c r="K23" s="109">
        <f>(G23+H23+I23)/8</f>
        <v>1.75</v>
      </c>
    </row>
    <row r="24" spans="1:11" ht="24.95" customHeight="1" x14ac:dyDescent="0.25">
      <c r="A24" s="145" t="s">
        <v>51</v>
      </c>
      <c r="B24" s="146"/>
      <c r="C24" s="68">
        <v>3</v>
      </c>
      <c r="D24" s="20" t="s">
        <v>14</v>
      </c>
      <c r="E24" s="21">
        <v>21</v>
      </c>
      <c r="F24" s="21">
        <v>7</v>
      </c>
      <c r="G24" s="21">
        <v>4</v>
      </c>
      <c r="H24" s="20">
        <v>10</v>
      </c>
      <c r="I24" s="21"/>
      <c r="J24" s="103">
        <f t="shared" ref="J24:J28" si="2">F24/8</f>
        <v>0.875</v>
      </c>
      <c r="K24" s="109">
        <f t="shared" ref="K24:K28" si="3">(G24+H24+I24)/8</f>
        <v>1.75</v>
      </c>
    </row>
    <row r="25" spans="1:11" ht="24.95" customHeight="1" x14ac:dyDescent="0.25">
      <c r="A25" s="145" t="s">
        <v>69</v>
      </c>
      <c r="B25" s="146"/>
      <c r="C25" s="68">
        <v>3</v>
      </c>
      <c r="D25" s="20" t="s">
        <v>14</v>
      </c>
      <c r="E25" s="21">
        <v>21</v>
      </c>
      <c r="F25" s="21">
        <v>7</v>
      </c>
      <c r="G25" s="21">
        <v>4</v>
      </c>
      <c r="H25" s="20">
        <v>10</v>
      </c>
      <c r="I25" s="21"/>
      <c r="J25" s="103">
        <f t="shared" si="2"/>
        <v>0.875</v>
      </c>
      <c r="K25" s="109">
        <f t="shared" si="3"/>
        <v>1.75</v>
      </c>
    </row>
    <row r="26" spans="1:11" ht="24.95" customHeight="1" x14ac:dyDescent="0.25">
      <c r="A26" s="173" t="s">
        <v>52</v>
      </c>
      <c r="B26" s="174"/>
      <c r="C26" s="68">
        <v>3</v>
      </c>
      <c r="D26" s="68" t="s">
        <v>14</v>
      </c>
      <c r="E26" s="21">
        <v>21</v>
      </c>
      <c r="F26" s="21">
        <v>7</v>
      </c>
      <c r="G26" s="21">
        <v>4</v>
      </c>
      <c r="H26" s="20">
        <v>10</v>
      </c>
      <c r="I26" s="68"/>
      <c r="J26" s="103">
        <f t="shared" si="2"/>
        <v>0.875</v>
      </c>
      <c r="K26" s="109">
        <f t="shared" si="3"/>
        <v>1.75</v>
      </c>
    </row>
    <row r="27" spans="1:11" ht="24.95" customHeight="1" x14ac:dyDescent="0.25">
      <c r="A27" s="175" t="s">
        <v>120</v>
      </c>
      <c r="B27" s="176"/>
      <c r="C27" s="68">
        <v>3</v>
      </c>
      <c r="D27" s="65" t="s">
        <v>14</v>
      </c>
      <c r="E27" s="21">
        <v>21</v>
      </c>
      <c r="F27" s="21">
        <v>7</v>
      </c>
      <c r="G27" s="21">
        <v>4</v>
      </c>
      <c r="H27" s="20">
        <v>10</v>
      </c>
      <c r="I27" s="63"/>
      <c r="J27" s="103">
        <f t="shared" si="2"/>
        <v>0.875</v>
      </c>
      <c r="K27" s="109">
        <f t="shared" si="3"/>
        <v>1.75</v>
      </c>
    </row>
    <row r="28" spans="1:11" ht="24.95" customHeight="1" x14ac:dyDescent="0.25">
      <c r="A28" s="145" t="s">
        <v>50</v>
      </c>
      <c r="B28" s="146"/>
      <c r="C28" s="68">
        <v>3</v>
      </c>
      <c r="D28" s="68" t="s">
        <v>14</v>
      </c>
      <c r="E28" s="21">
        <v>21</v>
      </c>
      <c r="F28" s="21">
        <v>7</v>
      </c>
      <c r="G28" s="21">
        <v>4</v>
      </c>
      <c r="H28" s="20">
        <v>10</v>
      </c>
      <c r="I28" s="68"/>
      <c r="J28" s="103">
        <f t="shared" si="2"/>
        <v>0.875</v>
      </c>
      <c r="K28" s="109">
        <f t="shared" si="3"/>
        <v>1.75</v>
      </c>
    </row>
    <row r="29" spans="1:11" ht="24.95" customHeight="1" x14ac:dyDescent="0.25">
      <c r="A29" s="168" t="s">
        <v>73</v>
      </c>
      <c r="B29" s="169"/>
      <c r="C29" s="170"/>
      <c r="D29" s="170"/>
      <c r="E29" s="170"/>
      <c r="F29" s="170"/>
      <c r="G29" s="170"/>
      <c r="H29" s="170"/>
      <c r="I29" s="170"/>
      <c r="J29" s="170"/>
      <c r="K29" s="171"/>
    </row>
    <row r="30" spans="1:11" ht="30" customHeight="1" x14ac:dyDescent="0.25">
      <c r="A30" s="172" t="s">
        <v>53</v>
      </c>
      <c r="B30" s="172"/>
      <c r="C30" s="68">
        <v>4</v>
      </c>
      <c r="D30" s="68" t="s">
        <v>14</v>
      </c>
      <c r="E30" s="21">
        <v>21</v>
      </c>
      <c r="F30" s="21">
        <v>7</v>
      </c>
      <c r="G30" s="21">
        <v>4</v>
      </c>
      <c r="H30" s="20">
        <v>10</v>
      </c>
      <c r="I30" s="68"/>
      <c r="J30" s="103">
        <f>F30/8</f>
        <v>0.875</v>
      </c>
      <c r="K30" s="109">
        <f>(G30+H30+I30)/8</f>
        <v>1.75</v>
      </c>
    </row>
    <row r="31" spans="1:11" ht="24.95" customHeight="1" x14ac:dyDescent="0.25">
      <c r="A31" s="166" t="s">
        <v>110</v>
      </c>
      <c r="B31" s="167"/>
      <c r="C31" s="68">
        <v>4</v>
      </c>
      <c r="D31" s="68" t="s">
        <v>14</v>
      </c>
      <c r="E31" s="21">
        <v>21</v>
      </c>
      <c r="F31" s="21">
        <v>7</v>
      </c>
      <c r="G31" s="21">
        <v>4</v>
      </c>
      <c r="H31" s="20">
        <v>10</v>
      </c>
      <c r="I31" s="68"/>
      <c r="J31" s="103">
        <f>F31/8</f>
        <v>0.875</v>
      </c>
      <c r="K31" s="109">
        <f>(G31+H31+I31)/8</f>
        <v>1.75</v>
      </c>
    </row>
    <row r="32" spans="1:11" ht="30" customHeight="1" x14ac:dyDescent="0.25">
      <c r="A32" s="168" t="s">
        <v>85</v>
      </c>
      <c r="B32" s="169"/>
      <c r="C32" s="170"/>
      <c r="D32" s="170"/>
      <c r="E32" s="170"/>
      <c r="F32" s="170"/>
      <c r="G32" s="170"/>
      <c r="H32" s="170"/>
      <c r="I32" s="170"/>
      <c r="J32" s="170"/>
      <c r="K32" s="171"/>
    </row>
    <row r="33" spans="1:11" ht="24.95" customHeight="1" x14ac:dyDescent="0.25">
      <c r="A33" s="179" t="s">
        <v>113</v>
      </c>
      <c r="B33" s="179"/>
      <c r="C33" s="68">
        <v>4</v>
      </c>
      <c r="D33" s="68" t="s">
        <v>14</v>
      </c>
      <c r="E33" s="21">
        <v>21</v>
      </c>
      <c r="F33" s="21">
        <v>7</v>
      </c>
      <c r="G33" s="21">
        <v>4</v>
      </c>
      <c r="H33" s="20">
        <v>10</v>
      </c>
      <c r="I33" s="68"/>
      <c r="J33" s="108">
        <f>F33/8</f>
        <v>0.875</v>
      </c>
      <c r="K33" s="109">
        <f>(G33+H33+I33)/8</f>
        <v>1.75</v>
      </c>
    </row>
    <row r="34" spans="1:11" ht="24.95" customHeight="1" x14ac:dyDescent="0.25">
      <c r="A34" s="172" t="s">
        <v>54</v>
      </c>
      <c r="B34" s="172"/>
      <c r="C34" s="68">
        <v>4</v>
      </c>
      <c r="D34" s="68" t="s">
        <v>14</v>
      </c>
      <c r="E34" s="21">
        <v>21</v>
      </c>
      <c r="F34" s="21">
        <v>7</v>
      </c>
      <c r="G34" s="21">
        <v>4</v>
      </c>
      <c r="H34" s="20">
        <v>10</v>
      </c>
      <c r="I34" s="68"/>
      <c r="J34" s="108">
        <f t="shared" ref="J34:J36" si="4">F34/8</f>
        <v>0.875</v>
      </c>
      <c r="K34" s="109">
        <f t="shared" ref="K34:K36" si="5">(G34+H34+I34)/8</f>
        <v>1.75</v>
      </c>
    </row>
    <row r="35" spans="1:11" s="99" customFormat="1" ht="24.95" customHeight="1" x14ac:dyDescent="0.25">
      <c r="A35" s="177" t="s">
        <v>122</v>
      </c>
      <c r="B35" s="178"/>
      <c r="C35" s="96">
        <v>4</v>
      </c>
      <c r="D35" s="97" t="s">
        <v>14</v>
      </c>
      <c r="E35" s="98">
        <v>21</v>
      </c>
      <c r="F35" s="98">
        <v>7</v>
      </c>
      <c r="G35" s="98">
        <v>4</v>
      </c>
      <c r="H35" s="97">
        <v>10</v>
      </c>
      <c r="I35" s="98"/>
      <c r="J35" s="108">
        <f t="shared" si="4"/>
        <v>0.875</v>
      </c>
      <c r="K35" s="109">
        <f t="shared" si="5"/>
        <v>1.75</v>
      </c>
    </row>
    <row r="36" spans="1:11" s="99" customFormat="1" ht="24.95" customHeight="1" x14ac:dyDescent="0.25">
      <c r="A36" s="164" t="s">
        <v>123</v>
      </c>
      <c r="B36" s="165"/>
      <c r="C36" s="96">
        <v>4</v>
      </c>
      <c r="D36" s="97" t="s">
        <v>14</v>
      </c>
      <c r="E36" s="98">
        <v>21</v>
      </c>
      <c r="F36" s="98">
        <v>7</v>
      </c>
      <c r="G36" s="98">
        <v>4</v>
      </c>
      <c r="H36" s="97">
        <v>10</v>
      </c>
      <c r="I36" s="98"/>
      <c r="J36" s="108">
        <f t="shared" si="4"/>
        <v>0.875</v>
      </c>
      <c r="K36" s="109">
        <f t="shared" si="5"/>
        <v>1.75</v>
      </c>
    </row>
    <row r="37" spans="1:11" s="99" customFormat="1" ht="24.95" customHeight="1" x14ac:dyDescent="0.25">
      <c r="A37" s="101" t="s">
        <v>133</v>
      </c>
    </row>
    <row r="38" spans="1:11" ht="30" customHeight="1" x14ac:dyDescent="0.25">
      <c r="A38" s="75"/>
      <c r="B38" s="75"/>
      <c r="C38" s="79"/>
      <c r="D38" s="78"/>
      <c r="E38" s="78"/>
      <c r="F38" s="78"/>
      <c r="G38" s="78"/>
      <c r="H38" s="78"/>
      <c r="I38" s="78"/>
      <c r="J38" s="78"/>
      <c r="K38" s="78"/>
    </row>
    <row r="39" spans="1:11" ht="24.95" customHeight="1" x14ac:dyDescent="0.25"/>
    <row r="40" spans="1:11" ht="24.95" customHeight="1" x14ac:dyDescent="0.25"/>
  </sheetData>
  <mergeCells count="31">
    <mergeCell ref="A36:B36"/>
    <mergeCell ref="A15:B15"/>
    <mergeCell ref="A31:B31"/>
    <mergeCell ref="A29:K29"/>
    <mergeCell ref="A30:B30"/>
    <mergeCell ref="A26:B26"/>
    <mergeCell ref="A23:B23"/>
    <mergeCell ref="A25:B25"/>
    <mergeCell ref="A27:B27"/>
    <mergeCell ref="A28:B28"/>
    <mergeCell ref="A35:B35"/>
    <mergeCell ref="A32:K32"/>
    <mergeCell ref="A33:B33"/>
    <mergeCell ref="A21:B21"/>
    <mergeCell ref="A34:B34"/>
    <mergeCell ref="A2:K2"/>
    <mergeCell ref="A3:K3"/>
    <mergeCell ref="A5:B5"/>
    <mergeCell ref="A6:K6"/>
    <mergeCell ref="A24:B24"/>
    <mergeCell ref="A19:K19"/>
    <mergeCell ref="A22:K22"/>
    <mergeCell ref="A16:B16"/>
    <mergeCell ref="A17:B17"/>
    <mergeCell ref="A14:B14"/>
    <mergeCell ref="A12:B12"/>
    <mergeCell ref="A13:K13"/>
    <mergeCell ref="A7:B7"/>
    <mergeCell ref="A11:B11"/>
    <mergeCell ref="A8:B8"/>
    <mergeCell ref="A10:K10"/>
  </mergeCells>
  <phoneticPr fontId="0" type="noConversion"/>
  <pageMargins left="0.39370078740157483" right="0" top="0" bottom="0" header="0.31496062992125984" footer="0.31496062992125984"/>
  <pageSetup paperSize="9" scale="87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niestacjonarne</vt:lpstr>
      <vt:lpstr>Bloki specjalizacyjne</vt:lpstr>
      <vt:lpstr>niestacjonarne!Obszar_wydruku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2023-04-05T07:36:00Z</cp:lastPrinted>
  <dcterms:created xsi:type="dcterms:W3CDTF">2013-01-21T11:52:24Z</dcterms:created>
  <dcterms:modified xsi:type="dcterms:W3CDTF">2026-04-10T11:11:14Z</dcterms:modified>
</cp:coreProperties>
</file>