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rtlu\Desktop\plany kierunku ZiIP 2026_2027\"/>
    </mc:Choice>
  </mc:AlternateContent>
  <xr:revisionPtr revIDLastSave="0" documentId="13_ncr:1_{678E1628-298B-4F11-AD73-0169147471A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emestr I-IV" sheetId="1" r:id="rId1"/>
    <sheet name="IZPiU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4" i="2" l="1"/>
  <c r="F24" i="2"/>
  <c r="E24" i="2"/>
  <c r="C24" i="2"/>
  <c r="B24" i="2"/>
  <c r="J23" i="2"/>
  <c r="I23" i="2"/>
  <c r="D23" i="2"/>
  <c r="J22" i="2"/>
  <c r="I22" i="2"/>
  <c r="D22" i="2"/>
  <c r="J21" i="2"/>
  <c r="I21" i="2"/>
  <c r="D21" i="2"/>
  <c r="J20" i="2"/>
  <c r="I20" i="2"/>
  <c r="I24" i="2" s="1"/>
  <c r="D20" i="2"/>
  <c r="H18" i="2"/>
  <c r="G18" i="2"/>
  <c r="F18" i="2"/>
  <c r="E18" i="2"/>
  <c r="C18" i="2"/>
  <c r="B18" i="2"/>
  <c r="J17" i="2"/>
  <c r="I17" i="2"/>
  <c r="D17" i="2"/>
  <c r="J16" i="2"/>
  <c r="I16" i="2"/>
  <c r="D16" i="2"/>
  <c r="J15" i="2"/>
  <c r="I15" i="2"/>
  <c r="D15" i="2"/>
  <c r="J14" i="2"/>
  <c r="I14" i="2"/>
  <c r="D14" i="2"/>
  <c r="D18" i="2" s="1"/>
  <c r="H12" i="2"/>
  <c r="G12" i="2"/>
  <c r="F12" i="2"/>
  <c r="E12" i="2"/>
  <c r="C12" i="2"/>
  <c r="B12" i="2"/>
  <c r="J11" i="2"/>
  <c r="I11" i="2"/>
  <c r="D11" i="2"/>
  <c r="J10" i="2"/>
  <c r="I10" i="2"/>
  <c r="D10" i="2"/>
  <c r="D12" i="2" s="1"/>
  <c r="J9" i="2"/>
  <c r="I9" i="2"/>
  <c r="D9" i="2"/>
  <c r="J8" i="2"/>
  <c r="I8" i="2"/>
  <c r="I12" i="2" s="1"/>
  <c r="D8" i="2"/>
  <c r="H6" i="2"/>
  <c r="G6" i="2"/>
  <c r="G25" i="2" s="1"/>
  <c r="F6" i="2"/>
  <c r="F25" i="2" s="1"/>
  <c r="E6" i="2"/>
  <c r="C6" i="2"/>
  <c r="C25" i="2" s="1"/>
  <c r="B6" i="2"/>
  <c r="B25" i="2" s="1"/>
  <c r="J5" i="2"/>
  <c r="I5" i="2"/>
  <c r="D5" i="2"/>
  <c r="J4" i="2"/>
  <c r="I4" i="2"/>
  <c r="I6" i="2" s="1"/>
  <c r="D4" i="2"/>
  <c r="J55" i="1"/>
  <c r="I55" i="1"/>
  <c r="J54" i="1"/>
  <c r="I54" i="1"/>
  <c r="J53" i="1"/>
  <c r="I53" i="1"/>
  <c r="J52" i="1"/>
  <c r="I52" i="1"/>
  <c r="J50" i="1"/>
  <c r="I50" i="1"/>
  <c r="J49" i="1"/>
  <c r="I49" i="1"/>
  <c r="D49" i="1"/>
  <c r="J48" i="1"/>
  <c r="I48" i="1"/>
  <c r="D48" i="1"/>
  <c r="J46" i="1"/>
  <c r="I46" i="1"/>
  <c r="J45" i="1"/>
  <c r="I45" i="1"/>
  <c r="D45" i="1"/>
  <c r="J44" i="1"/>
  <c r="I44" i="1"/>
  <c r="D44" i="1"/>
  <c r="G38" i="1"/>
  <c r="F38" i="1"/>
  <c r="E38" i="1"/>
  <c r="C38" i="1"/>
  <c r="B38" i="1"/>
  <c r="J36" i="1"/>
  <c r="I36" i="1"/>
  <c r="D36" i="1"/>
  <c r="J35" i="1"/>
  <c r="I35" i="1"/>
  <c r="D35" i="1"/>
  <c r="J34" i="1"/>
  <c r="I34" i="1"/>
  <c r="D34" i="1"/>
  <c r="J33" i="1"/>
  <c r="I33" i="1"/>
  <c r="D33" i="1"/>
  <c r="J32" i="1"/>
  <c r="I32" i="1"/>
  <c r="D32" i="1"/>
  <c r="J31" i="1"/>
  <c r="I31" i="1"/>
  <c r="D31" i="1"/>
  <c r="D38" i="1" s="1"/>
  <c r="H29" i="1"/>
  <c r="G29" i="1"/>
  <c r="F29" i="1"/>
  <c r="E29" i="1"/>
  <c r="C29" i="1"/>
  <c r="B29" i="1"/>
  <c r="J28" i="1"/>
  <c r="I28" i="1"/>
  <c r="D28" i="1"/>
  <c r="J27" i="1"/>
  <c r="I27" i="1"/>
  <c r="D27" i="1"/>
  <c r="J26" i="1"/>
  <c r="I26" i="1"/>
  <c r="D26" i="1"/>
  <c r="J25" i="1"/>
  <c r="I25" i="1"/>
  <c r="D25" i="1"/>
  <c r="J24" i="1"/>
  <c r="I24" i="1"/>
  <c r="D24" i="1"/>
  <c r="J23" i="1"/>
  <c r="I23" i="1"/>
  <c r="D23" i="1"/>
  <c r="D29" i="1" s="1"/>
  <c r="J22" i="1"/>
  <c r="I22" i="1"/>
  <c r="D22" i="1"/>
  <c r="H20" i="1"/>
  <c r="G20" i="1"/>
  <c r="F20" i="1"/>
  <c r="E20" i="1"/>
  <c r="C20" i="1"/>
  <c r="B20" i="1"/>
  <c r="J19" i="1"/>
  <c r="I19" i="1"/>
  <c r="D19" i="1"/>
  <c r="J18" i="1"/>
  <c r="I18" i="1"/>
  <c r="D18" i="1"/>
  <c r="J17" i="1"/>
  <c r="I17" i="1"/>
  <c r="D17" i="1"/>
  <c r="J16" i="1"/>
  <c r="I16" i="1"/>
  <c r="D16" i="1"/>
  <c r="J15" i="1"/>
  <c r="I15" i="1"/>
  <c r="D15" i="1"/>
  <c r="J14" i="1"/>
  <c r="I14" i="1"/>
  <c r="D14" i="1"/>
  <c r="J13" i="1"/>
  <c r="I13" i="1"/>
  <c r="D13" i="1"/>
  <c r="H11" i="1"/>
  <c r="H39" i="1" s="1"/>
  <c r="G11" i="1"/>
  <c r="G39" i="1" s="1"/>
  <c r="F11" i="1"/>
  <c r="E11" i="1"/>
  <c r="C11" i="1"/>
  <c r="B11" i="1"/>
  <c r="B39" i="1" s="1"/>
  <c r="J10" i="1"/>
  <c r="I10" i="1"/>
  <c r="D10" i="1"/>
  <c r="J9" i="1"/>
  <c r="I9" i="1"/>
  <c r="D9" i="1"/>
  <c r="J8" i="1"/>
  <c r="I8" i="1"/>
  <c r="D8" i="1"/>
  <c r="J7" i="1"/>
  <c r="I7" i="1"/>
  <c r="D7" i="1"/>
  <c r="J6" i="1"/>
  <c r="I6" i="1"/>
  <c r="D6" i="1"/>
  <c r="J5" i="1"/>
  <c r="I5" i="1"/>
  <c r="J38" i="1" l="1"/>
  <c r="D11" i="1"/>
  <c r="D20" i="1"/>
  <c r="J11" i="1"/>
  <c r="E39" i="1"/>
  <c r="I18" i="2"/>
  <c r="H25" i="2"/>
  <c r="J24" i="2"/>
  <c r="I11" i="1"/>
  <c r="I20" i="1"/>
  <c r="I29" i="1"/>
  <c r="J20" i="1"/>
  <c r="J29" i="1"/>
  <c r="D6" i="2"/>
  <c r="D25" i="2" s="1"/>
  <c r="D24" i="2"/>
  <c r="C39" i="1"/>
  <c r="I38" i="1"/>
  <c r="J6" i="2"/>
  <c r="J12" i="2"/>
  <c r="J18" i="2"/>
  <c r="E25" i="2"/>
  <c r="F39" i="1"/>
  <c r="F40" i="1" s="1"/>
  <c r="D39" i="1"/>
  <c r="E40" i="1" s="1"/>
  <c r="G40" i="1" l="1"/>
  <c r="H40" i="1"/>
</calcChain>
</file>

<file path=xl/sharedStrings.xml><?xml version="1.0" encoding="utf-8"?>
<sst xmlns="http://schemas.openxmlformats.org/spreadsheetml/2006/main" count="159" uniqueCount="62">
  <si>
    <t>WYDZIAŁ INŻYNIERII PRODUKCJI</t>
  </si>
  <si>
    <t>Przedmiot</t>
  </si>
  <si>
    <t>ECTS</t>
  </si>
  <si>
    <t>Forma zal.</t>
  </si>
  <si>
    <t>Godziny ogółem</t>
  </si>
  <si>
    <t>Wykłady</t>
  </si>
  <si>
    <t>Ćw.Aud.</t>
  </si>
  <si>
    <t>Ćw.Lab.</t>
  </si>
  <si>
    <t>Ćw.Ter.</t>
  </si>
  <si>
    <t>Wykładów na zjazd</t>
  </si>
  <si>
    <t>Ćwiczeń na zjazd</t>
  </si>
  <si>
    <t xml:space="preserve">SEMESTR I </t>
  </si>
  <si>
    <t>Liczba zjazdów</t>
  </si>
  <si>
    <t>Język obcy</t>
  </si>
  <si>
    <t>z</t>
  </si>
  <si>
    <t>Przedmiot do wyboru - blok A</t>
  </si>
  <si>
    <t>Prognozowanie i symulacja w przedsiębiorstwie</t>
  </si>
  <si>
    <t>Systemy wspomagania decyzji i zarządzania wiedzą</t>
  </si>
  <si>
    <t>Ekonometria</t>
  </si>
  <si>
    <t>e</t>
  </si>
  <si>
    <t>Organizacja systemów produkcyjnych 1</t>
  </si>
  <si>
    <t xml:space="preserve">Σ   </t>
  </si>
  <si>
    <t>SEMESTR II</t>
  </si>
  <si>
    <t>Organizacja systemów produkcyjnych 2</t>
  </si>
  <si>
    <t xml:space="preserve">Modelowanie procesów produkcyjnych  </t>
  </si>
  <si>
    <t xml:space="preserve">Ocena techniczna i wycena maszyn </t>
  </si>
  <si>
    <t>Planowanie i ocena inwestycji technicznych</t>
  </si>
  <si>
    <t>Zarządzanie projektem i innowacjami 1*</t>
  </si>
  <si>
    <t>Zarządzanie strategiczne*</t>
  </si>
  <si>
    <t>Zarządzanie infrastrukturą komunalną</t>
  </si>
  <si>
    <t>SEMESTR III</t>
  </si>
  <si>
    <t>Zarządzanie projektem i innowacjami 2*</t>
  </si>
  <si>
    <t>Zintegrowane systemy zarządzania</t>
  </si>
  <si>
    <t>Infrastruktura komunikacyjna</t>
  </si>
  <si>
    <t>Teoria podejmowania decyzji</t>
  </si>
  <si>
    <t>Obsługa informatyczna produkcji</t>
  </si>
  <si>
    <t>Przedmiot  do wyboru - blok B</t>
  </si>
  <si>
    <t>Seminarium dyplomowe 1</t>
  </si>
  <si>
    <t>SEMESTR IV</t>
  </si>
  <si>
    <t>Przedmiot  do wyboru - blok C</t>
  </si>
  <si>
    <t>Systemy informatyczne w zarządzaniu i rachunkowości</t>
  </si>
  <si>
    <t>Zarządzanie utrzymaniem maszyn</t>
  </si>
  <si>
    <t>Narzędzia analizy finansowej dla przedsiębiorstw</t>
  </si>
  <si>
    <t>Zintegrowane systemy wytwarzania</t>
  </si>
  <si>
    <t>Seminarium dyplomowe 2</t>
  </si>
  <si>
    <t>Praca magisterska i egzamin dyplomowy</t>
  </si>
  <si>
    <t>Ogółem w semestrach 1-4</t>
  </si>
  <si>
    <t>Udział procentowy [%]</t>
  </si>
  <si>
    <t>*Przedmioty humanistyczne i społeczne</t>
  </si>
  <si>
    <t>Przedmiot  do wyboru - blok A</t>
  </si>
  <si>
    <t>Metody i techniki zarządzania jakością w przedsiębiorstwie</t>
  </si>
  <si>
    <t>Zarządzanie kosztami jakości</t>
  </si>
  <si>
    <t>Stosowanie środków ochrony roślin</t>
  </si>
  <si>
    <t>Psychologia zachowań konsumenckich</t>
  </si>
  <si>
    <t>Marketing i zarządzanie produkcją żywności wygodnej</t>
  </si>
  <si>
    <t>Komputerowe wspomaganie projektowania</t>
  </si>
  <si>
    <t>Symulacyjne gry menedżerskie</t>
  </si>
  <si>
    <t>Design Thinking</t>
  </si>
  <si>
    <t>New trends in human resources management</t>
  </si>
  <si>
    <t>Marketing research</t>
  </si>
  <si>
    <t>Wykaz przedmiotów realizowanych jedynie podczas wyboru specjalności inżynieria zarządzania produkcją i usługami</t>
  </si>
  <si>
    <t xml:space="preserve">Kierunek Zarządzanie i Inżynieria Produkcji, specjalność inżynieria zarządzania produkcją i usługami. Studia niestacjonarne drugiego stopnia. Plan studiów zgodny z Uchwałą nr 45/2022-2023 Senatu Uniwersytetu Przyrodniczego w Lublinie z dnia 28.04.2023 r., obowiązuje dla naboru 2026/2027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</si>
</sst>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0.0"/>
  </numFmts>
  <fonts count="2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rgb="FF000000"/>
      <name val="Calibri"/>
      <family val="2"/>
      <charset val="1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 Narrow"/>
      <family val="2"/>
      <charset val="238"/>
    </font>
    <font>
      <sz val="9"/>
      <color rgb="FF0000FF"/>
      <name val="Arial Narrow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14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3" fillId="0" borderId="0"/>
  </cellStyleXfs>
  <cellXfs count="90">
    <xf numFmtId="0" fontId="0" fillId="0" borderId="0" xfId="0"/>
    <xf numFmtId="0" fontId="4" fillId="0" borderId="0" xfId="1" applyFont="1" applyAlignment="1">
      <alignment horizontal="left"/>
    </xf>
    <xf numFmtId="1" fontId="5" fillId="0" borderId="0" xfId="1" applyNumberFormat="1" applyFont="1"/>
    <xf numFmtId="0" fontId="4" fillId="0" borderId="0" xfId="1" applyFont="1" applyAlignment="1">
      <alignment horizontal="center"/>
    </xf>
    <xf numFmtId="0" fontId="0" fillId="0" borderId="0" xfId="1" applyFont="1"/>
    <xf numFmtId="0" fontId="7" fillId="0" borderId="2" xfId="1" applyFont="1" applyBorder="1" applyAlignment="1">
      <alignment horizontal="center" vertical="center"/>
    </xf>
    <xf numFmtId="1" fontId="7" fillId="0" borderId="2" xfId="1" applyNumberFormat="1" applyFont="1" applyBorder="1" applyAlignment="1">
      <alignment horizontal="center" vertical="center" wrapText="1"/>
    </xf>
    <xf numFmtId="164" fontId="7" fillId="0" borderId="2" xfId="4" applyFont="1" applyBorder="1" applyAlignment="1">
      <alignment horizontal="center" vertical="center" textRotation="90" wrapText="1"/>
    </xf>
    <xf numFmtId="164" fontId="8" fillId="0" borderId="2" xfId="4" applyFont="1" applyBorder="1" applyAlignment="1">
      <alignment horizontal="center" vertical="center" textRotation="90"/>
    </xf>
    <xf numFmtId="49" fontId="7" fillId="0" borderId="2" xfId="4" applyNumberFormat="1" applyFont="1" applyBorder="1" applyAlignment="1">
      <alignment horizontal="center" vertical="center" textRotation="90" wrapText="1"/>
    </xf>
    <xf numFmtId="164" fontId="7" fillId="0" borderId="3" xfId="4" applyFont="1" applyBorder="1" applyAlignment="1">
      <alignment horizontal="center" vertical="center" textRotation="90" wrapText="1"/>
    </xf>
    <xf numFmtId="0" fontId="8" fillId="0" borderId="0" xfId="1" applyFont="1"/>
    <xf numFmtId="0" fontId="8" fillId="0" borderId="3" xfId="1" applyFont="1" applyBorder="1" applyAlignment="1">
      <alignment vertical="center"/>
    </xf>
    <xf numFmtId="0" fontId="8" fillId="0" borderId="5" xfId="1" applyFont="1" applyBorder="1" applyAlignment="1">
      <alignment horizontal="center" vertical="center"/>
    </xf>
    <xf numFmtId="0" fontId="9" fillId="0" borderId="3" xfId="0" applyFont="1" applyBorder="1"/>
    <xf numFmtId="1" fontId="9" fillId="0" borderId="5" xfId="0" applyNumberFormat="1" applyFont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1" fontId="9" fillId="0" borderId="3" xfId="1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7" fillId="0" borderId="3" xfId="3" applyFont="1" applyBorder="1" applyAlignment="1">
      <alignment horizontal="center"/>
    </xf>
    <xf numFmtId="165" fontId="9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right" vertical="center"/>
    </xf>
    <xf numFmtId="1" fontId="7" fillId="0" borderId="5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" fontId="7" fillId="0" borderId="3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0" fontId="11" fillId="0" borderId="0" xfId="1" applyFont="1"/>
    <xf numFmtId="1" fontId="9" fillId="0" borderId="6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12" fillId="0" borderId="0" xfId="1" applyFont="1"/>
    <xf numFmtId="0" fontId="13" fillId="0" borderId="0" xfId="1" applyFont="1"/>
    <xf numFmtId="0" fontId="9" fillId="0" borderId="5" xfId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3" xfId="0" applyFont="1" applyBorder="1" applyAlignment="1">
      <alignment wrapText="1"/>
    </xf>
    <xf numFmtId="0" fontId="9" fillId="0" borderId="2" xfId="3" applyFont="1" applyBorder="1" applyAlignment="1">
      <alignment horizontal="center" vertical="center"/>
    </xf>
    <xf numFmtId="0" fontId="8" fillId="0" borderId="3" xfId="1" applyFont="1" applyBorder="1" applyAlignment="1">
      <alignment horizontal="right" vertical="center"/>
    </xf>
    <xf numFmtId="0" fontId="9" fillId="0" borderId="2" xfId="0" applyFont="1" applyBorder="1" applyAlignment="1">
      <alignment wrapText="1"/>
    </xf>
    <xf numFmtId="1" fontId="9" fillId="0" borderId="1" xfId="1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/>
    </xf>
    <xf numFmtId="0" fontId="9" fillId="0" borderId="7" xfId="1" applyFont="1" applyBorder="1" applyAlignment="1">
      <alignment horizontal="center" vertical="center"/>
    </xf>
    <xf numFmtId="1" fontId="7" fillId="0" borderId="2" xfId="1" applyNumberFormat="1" applyFont="1" applyBorder="1" applyAlignment="1">
      <alignment horizontal="center" vertical="center"/>
    </xf>
    <xf numFmtId="0" fontId="14" fillId="0" borderId="3" xfId="1" applyFont="1" applyBorder="1" applyAlignment="1">
      <alignment vertical="center"/>
    </xf>
    <xf numFmtId="1" fontId="7" fillId="0" borderId="5" xfId="1" applyNumberFormat="1" applyFont="1" applyBorder="1" applyAlignment="1">
      <alignment horizontal="center"/>
    </xf>
    <xf numFmtId="1" fontId="7" fillId="0" borderId="3" xfId="1" applyNumberFormat="1" applyFont="1" applyBorder="1" applyAlignment="1">
      <alignment horizontal="center"/>
    </xf>
    <xf numFmtId="1" fontId="15" fillId="0" borderId="0" xfId="1" applyNumberFormat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1" fontId="6" fillId="0" borderId="3" xfId="1" applyNumberFormat="1" applyFont="1" applyBorder="1" applyAlignment="1">
      <alignment horizontal="left" vertical="center"/>
    </xf>
    <xf numFmtId="1" fontId="9" fillId="0" borderId="0" xfId="1" applyNumberFormat="1" applyFont="1" applyAlignment="1">
      <alignment vertical="center"/>
    </xf>
    <xf numFmtId="1" fontId="16" fillId="0" borderId="3" xfId="1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17" fillId="0" borderId="0" xfId="1" applyFont="1"/>
    <xf numFmtId="1" fontId="16" fillId="0" borderId="0" xfId="1" applyNumberFormat="1" applyFont="1" applyAlignment="1">
      <alignment horizontal="center" vertical="center"/>
    </xf>
    <xf numFmtId="1" fontId="7" fillId="0" borderId="0" xfId="1" applyNumberFormat="1" applyFont="1" applyAlignment="1">
      <alignment horizontal="center" vertical="center"/>
    </xf>
    <xf numFmtId="165" fontId="7" fillId="0" borderId="0" xfId="1" applyNumberFormat="1" applyFont="1" applyAlignment="1">
      <alignment horizontal="center" vertical="center"/>
    </xf>
    <xf numFmtId="0" fontId="4" fillId="0" borderId="0" xfId="1" applyFont="1"/>
    <xf numFmtId="1" fontId="18" fillId="0" borderId="0" xfId="1" applyNumberFormat="1" applyFont="1"/>
    <xf numFmtId="1" fontId="19" fillId="0" borderId="0" xfId="1" applyNumberFormat="1" applyFont="1" applyAlignment="1">
      <alignment horizontal="center"/>
    </xf>
    <xf numFmtId="1" fontId="20" fillId="0" borderId="0" xfId="1" applyNumberFormat="1" applyFont="1" applyAlignment="1">
      <alignment horizontal="center"/>
    </xf>
    <xf numFmtId="1" fontId="21" fillId="0" borderId="0" xfId="1" applyNumberFormat="1" applyFont="1" applyAlignment="1">
      <alignment horizontal="center"/>
    </xf>
    <xf numFmtId="9" fontId="22" fillId="0" borderId="0" xfId="1" applyNumberFormat="1" applyFont="1" applyAlignment="1">
      <alignment horizontal="center"/>
    </xf>
    <xf numFmtId="1" fontId="22" fillId="0" borderId="0" xfId="1" applyNumberFormat="1" applyFont="1" applyAlignment="1">
      <alignment horizontal="center"/>
    </xf>
    <xf numFmtId="165" fontId="19" fillId="0" borderId="0" xfId="1" applyNumberFormat="1" applyFont="1" applyAlignment="1">
      <alignment horizontal="center"/>
    </xf>
    <xf numFmtId="0" fontId="23" fillId="0" borderId="0" xfId="1" applyFont="1" applyAlignment="1">
      <alignment horizontal="center"/>
    </xf>
    <xf numFmtId="0" fontId="7" fillId="0" borderId="3" xfId="1" applyFont="1" applyBorder="1" applyAlignment="1">
      <alignment vertical="center"/>
    </xf>
    <xf numFmtId="0" fontId="8" fillId="0" borderId="5" xfId="1" applyFont="1" applyBorder="1" applyAlignment="1">
      <alignment horizontal="center"/>
    </xf>
    <xf numFmtId="0" fontId="9" fillId="0" borderId="3" xfId="0" applyFont="1" applyBorder="1" applyAlignment="1">
      <alignment vertical="center" wrapText="1"/>
    </xf>
    <xf numFmtId="0" fontId="24" fillId="0" borderId="3" xfId="3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" fontId="7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" fontId="9" fillId="0" borderId="0" xfId="0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" fontId="9" fillId="0" borderId="0" xfId="1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2" fontId="4" fillId="0" borderId="0" xfId="1" applyNumberFormat="1" applyFont="1" applyAlignment="1">
      <alignment horizontal="left" wrapText="1"/>
    </xf>
    <xf numFmtId="0" fontId="7" fillId="0" borderId="4" xfId="1" applyFont="1" applyBorder="1" applyAlignment="1">
      <alignment horizontal="right" vertical="center"/>
    </xf>
    <xf numFmtId="0" fontId="7" fillId="0" borderId="4" xfId="1" applyFont="1" applyBorder="1" applyAlignment="1">
      <alignment horizontal="right"/>
    </xf>
    <xf numFmtId="1" fontId="7" fillId="0" borderId="1" xfId="0" applyNumberFormat="1" applyFont="1" applyBorder="1" applyAlignment="1">
      <alignment horizontal="right" vertical="center"/>
    </xf>
    <xf numFmtId="1" fontId="7" fillId="0" borderId="3" xfId="0" applyNumberFormat="1" applyFont="1" applyBorder="1" applyAlignment="1">
      <alignment horizontal="right" vertical="center"/>
    </xf>
    <xf numFmtId="0" fontId="6" fillId="0" borderId="1" xfId="1" applyFont="1" applyBorder="1" applyAlignment="1">
      <alignment horizontal="center"/>
    </xf>
    <xf numFmtId="1" fontId="6" fillId="0" borderId="2" xfId="1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</cellXfs>
  <cellStyles count="5">
    <cellStyle name="Normalny" xfId="0" builtinId="0"/>
    <cellStyle name="Normalny 2" xfId="1" xr:uid="{00000000-0005-0000-0000-000001000000}"/>
    <cellStyle name="Normalny 6" xfId="2" xr:uid="{00000000-0005-0000-0000-000002000000}"/>
    <cellStyle name="Normalny_Arkusz1" xfId="3" xr:uid="{00000000-0005-0000-0000-000003000000}"/>
    <cellStyle name="Walutowy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zoomScale="120" zoomScaleNormal="120" workbookViewId="0">
      <selection activeCell="A2" sqref="A2:J2"/>
    </sheetView>
  </sheetViews>
  <sheetFormatPr defaultColWidth="13" defaultRowHeight="13.2" x14ac:dyDescent="0.25"/>
  <cols>
    <col min="1" max="1" width="45.109375" style="1" customWidth="1"/>
    <col min="2" max="2" width="5.33203125" style="2" customWidth="1"/>
    <col min="3" max="7" width="5.88671875" style="3" customWidth="1"/>
    <col min="8" max="8" width="4.88671875" style="3" customWidth="1"/>
    <col min="9" max="10" width="5.6640625" style="3" customWidth="1"/>
    <col min="11" max="16384" width="13" style="4"/>
  </cols>
  <sheetData>
    <row r="1" spans="1:10" ht="12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37.5" customHeight="1" x14ac:dyDescent="0.25">
      <c r="A2" s="88" t="s">
        <v>61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s="11" customFormat="1" ht="46.5" customHeight="1" x14ac:dyDescent="0.3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9" t="s">
        <v>6</v>
      </c>
      <c r="G3" s="9" t="s">
        <v>7</v>
      </c>
      <c r="H3" s="7" t="s">
        <v>8</v>
      </c>
      <c r="I3" s="7" t="s">
        <v>9</v>
      </c>
      <c r="J3" s="10" t="s">
        <v>10</v>
      </c>
    </row>
    <row r="4" spans="1:10" s="11" customFormat="1" ht="12.75" customHeight="1" x14ac:dyDescent="0.3">
      <c r="A4" s="12" t="s">
        <v>11</v>
      </c>
      <c r="B4" s="83" t="s">
        <v>12</v>
      </c>
      <c r="C4" s="83"/>
      <c r="D4" s="83"/>
      <c r="E4" s="83"/>
      <c r="F4" s="83"/>
      <c r="G4" s="83"/>
      <c r="H4" s="83"/>
      <c r="I4" s="83"/>
      <c r="J4" s="13">
        <v>8</v>
      </c>
    </row>
    <row r="5" spans="1:10" s="11" customFormat="1" ht="12" customHeight="1" x14ac:dyDescent="0.3">
      <c r="A5" s="14" t="s">
        <v>13</v>
      </c>
      <c r="B5" s="15">
        <v>2</v>
      </c>
      <c r="C5" s="16" t="s">
        <v>14</v>
      </c>
      <c r="D5" s="17">
        <v>15</v>
      </c>
      <c r="E5" s="18"/>
      <c r="F5" s="19"/>
      <c r="G5" s="19">
        <v>15</v>
      </c>
      <c r="H5" s="20"/>
      <c r="I5" s="21">
        <f t="shared" ref="I5:I10" si="0">E5/$J$4</f>
        <v>0</v>
      </c>
      <c r="J5" s="21">
        <f t="shared" ref="J5:J10" si="1">(F5+G5+H5)/$J$4</f>
        <v>1.875</v>
      </c>
    </row>
    <row r="6" spans="1:10" s="11" customFormat="1" ht="12" customHeight="1" x14ac:dyDescent="0.3">
      <c r="A6" s="14" t="s">
        <v>15</v>
      </c>
      <c r="B6" s="15">
        <v>2</v>
      </c>
      <c r="C6" s="16" t="s">
        <v>14</v>
      </c>
      <c r="D6" s="17">
        <f>SUM(E6:H6)</f>
        <v>15</v>
      </c>
      <c r="E6" s="18">
        <v>5</v>
      </c>
      <c r="F6" s="19">
        <v>3</v>
      </c>
      <c r="G6" s="19">
        <v>7</v>
      </c>
      <c r="H6" s="20"/>
      <c r="I6" s="21">
        <f t="shared" si="0"/>
        <v>0.625</v>
      </c>
      <c r="J6" s="21">
        <f t="shared" si="1"/>
        <v>1.25</v>
      </c>
    </row>
    <row r="7" spans="1:10" s="11" customFormat="1" ht="12" customHeight="1" x14ac:dyDescent="0.3">
      <c r="A7" s="14" t="s">
        <v>16</v>
      </c>
      <c r="B7" s="15">
        <v>2</v>
      </c>
      <c r="C7" s="16" t="s">
        <v>14</v>
      </c>
      <c r="D7" s="17">
        <f>SUM(E7:H7)</f>
        <v>30</v>
      </c>
      <c r="E7" s="18">
        <v>10</v>
      </c>
      <c r="F7" s="19">
        <v>7</v>
      </c>
      <c r="G7" s="19">
        <v>13</v>
      </c>
      <c r="H7" s="20"/>
      <c r="I7" s="21">
        <f t="shared" si="0"/>
        <v>1.25</v>
      </c>
      <c r="J7" s="21">
        <f t="shared" si="1"/>
        <v>2.5</v>
      </c>
    </row>
    <row r="8" spans="1:10" s="11" customFormat="1" ht="12" customHeight="1" x14ac:dyDescent="0.3">
      <c r="A8" s="14" t="s">
        <v>17</v>
      </c>
      <c r="B8" s="15">
        <v>2</v>
      </c>
      <c r="C8" s="16" t="s">
        <v>14</v>
      </c>
      <c r="D8" s="17">
        <f>SUM(E8:H8)</f>
        <v>30</v>
      </c>
      <c r="E8" s="18">
        <v>10</v>
      </c>
      <c r="F8" s="19">
        <v>7</v>
      </c>
      <c r="G8" s="19">
        <v>13</v>
      </c>
      <c r="H8" s="20"/>
      <c r="I8" s="21">
        <f t="shared" si="0"/>
        <v>1.25</v>
      </c>
      <c r="J8" s="21">
        <f t="shared" si="1"/>
        <v>2.5</v>
      </c>
    </row>
    <row r="9" spans="1:10" s="11" customFormat="1" ht="12" customHeight="1" x14ac:dyDescent="0.3">
      <c r="A9" s="14" t="s">
        <v>18</v>
      </c>
      <c r="B9" s="15">
        <v>5</v>
      </c>
      <c r="C9" s="16" t="s">
        <v>19</v>
      </c>
      <c r="D9" s="17">
        <f>SUM(E9:H9)</f>
        <v>20</v>
      </c>
      <c r="E9" s="18">
        <v>10</v>
      </c>
      <c r="F9" s="19">
        <v>3</v>
      </c>
      <c r="G9" s="19">
        <v>7</v>
      </c>
      <c r="H9" s="20"/>
      <c r="I9" s="21">
        <f t="shared" si="0"/>
        <v>1.25</v>
      </c>
      <c r="J9" s="21">
        <f t="shared" si="1"/>
        <v>1.25</v>
      </c>
    </row>
    <row r="10" spans="1:10" s="11" customFormat="1" ht="12" customHeight="1" x14ac:dyDescent="0.3">
      <c r="A10" s="14" t="s">
        <v>20</v>
      </c>
      <c r="B10" s="15">
        <v>2</v>
      </c>
      <c r="C10" s="16" t="s">
        <v>14</v>
      </c>
      <c r="D10" s="17">
        <f>SUM(E10:H10)</f>
        <v>25</v>
      </c>
      <c r="E10" s="18">
        <v>10</v>
      </c>
      <c r="F10" s="19">
        <v>5</v>
      </c>
      <c r="G10" s="19">
        <v>10</v>
      </c>
      <c r="H10" s="20"/>
      <c r="I10" s="21">
        <f t="shared" si="0"/>
        <v>1.25</v>
      </c>
      <c r="J10" s="21">
        <f t="shared" si="1"/>
        <v>1.875</v>
      </c>
    </row>
    <row r="11" spans="1:10" s="27" customFormat="1" ht="12" customHeight="1" x14ac:dyDescent="0.3">
      <c r="A11" s="22" t="s">
        <v>21</v>
      </c>
      <c r="B11" s="23">
        <f>SUM(B5:B10)</f>
        <v>15</v>
      </c>
      <c r="C11" s="24">
        <f>COUNTIF(C5:C10,"e")</f>
        <v>1</v>
      </c>
      <c r="D11" s="25">
        <f t="shared" ref="D11:J11" si="2">SUM(D5:D10)</f>
        <v>135</v>
      </c>
      <c r="E11" s="25">
        <f t="shared" si="2"/>
        <v>45</v>
      </c>
      <c r="F11" s="25">
        <f t="shared" si="2"/>
        <v>25</v>
      </c>
      <c r="G11" s="25">
        <f t="shared" si="2"/>
        <v>65</v>
      </c>
      <c r="H11" s="23">
        <f t="shared" si="2"/>
        <v>0</v>
      </c>
      <c r="I11" s="26">
        <f t="shared" si="2"/>
        <v>5.625</v>
      </c>
      <c r="J11" s="21">
        <f t="shared" si="2"/>
        <v>11.25</v>
      </c>
    </row>
    <row r="12" spans="1:10" s="27" customFormat="1" ht="12" customHeight="1" x14ac:dyDescent="0.3">
      <c r="A12" s="12" t="s">
        <v>22</v>
      </c>
      <c r="B12" s="83" t="s">
        <v>12</v>
      </c>
      <c r="C12" s="83"/>
      <c r="D12" s="83"/>
      <c r="E12" s="83"/>
      <c r="F12" s="83"/>
      <c r="G12" s="83"/>
      <c r="H12" s="83"/>
      <c r="I12" s="83"/>
      <c r="J12" s="13">
        <v>8</v>
      </c>
    </row>
    <row r="13" spans="1:10" s="27" customFormat="1" ht="12" customHeight="1" x14ac:dyDescent="0.3">
      <c r="A13" s="14" t="s">
        <v>23</v>
      </c>
      <c r="B13" s="28">
        <v>3</v>
      </c>
      <c r="C13" s="16" t="s">
        <v>19</v>
      </c>
      <c r="D13" s="17">
        <f t="shared" ref="D13:D19" si="3">SUM(E13:H13)</f>
        <v>20</v>
      </c>
      <c r="E13" s="18">
        <v>10</v>
      </c>
      <c r="F13" s="19">
        <v>3</v>
      </c>
      <c r="G13" s="19">
        <v>7</v>
      </c>
      <c r="H13" s="17"/>
      <c r="I13" s="21">
        <f t="shared" ref="I13:I19" si="4">E13/$J$12</f>
        <v>1.25</v>
      </c>
      <c r="J13" s="21">
        <f t="shared" ref="J13:J19" si="5">(F13+G13+H13)/$J$12</f>
        <v>1.25</v>
      </c>
    </row>
    <row r="14" spans="1:10" s="30" customFormat="1" ht="12" customHeight="1" x14ac:dyDescent="0.3">
      <c r="A14" s="14" t="s">
        <v>24</v>
      </c>
      <c r="B14" s="29">
        <v>4</v>
      </c>
      <c r="C14" s="16" t="s">
        <v>14</v>
      </c>
      <c r="D14" s="17">
        <f t="shared" si="3"/>
        <v>20</v>
      </c>
      <c r="E14" s="18">
        <v>10</v>
      </c>
      <c r="F14" s="19">
        <v>3</v>
      </c>
      <c r="G14" s="19">
        <v>7</v>
      </c>
      <c r="H14" s="17"/>
      <c r="I14" s="21">
        <f t="shared" si="4"/>
        <v>1.25</v>
      </c>
      <c r="J14" s="21">
        <f t="shared" si="5"/>
        <v>1.25</v>
      </c>
    </row>
    <row r="15" spans="1:10" s="31" customFormat="1" ht="12" customHeight="1" x14ac:dyDescent="0.3">
      <c r="A15" s="14" t="s">
        <v>25</v>
      </c>
      <c r="B15" s="15">
        <v>3</v>
      </c>
      <c r="C15" s="16" t="s">
        <v>14</v>
      </c>
      <c r="D15" s="17">
        <f t="shared" si="3"/>
        <v>25</v>
      </c>
      <c r="E15" s="18">
        <v>5</v>
      </c>
      <c r="F15" s="19">
        <v>7</v>
      </c>
      <c r="G15" s="19">
        <v>13</v>
      </c>
      <c r="H15" s="17"/>
      <c r="I15" s="21">
        <f t="shared" si="4"/>
        <v>0.625</v>
      </c>
      <c r="J15" s="21">
        <f t="shared" si="5"/>
        <v>2.5</v>
      </c>
    </row>
    <row r="16" spans="1:10" s="11" customFormat="1" ht="12" customHeight="1" x14ac:dyDescent="0.3">
      <c r="A16" s="14" t="s">
        <v>26</v>
      </c>
      <c r="B16" s="15">
        <v>3</v>
      </c>
      <c r="C16" s="32" t="s">
        <v>14</v>
      </c>
      <c r="D16" s="17">
        <f t="shared" si="3"/>
        <v>25</v>
      </c>
      <c r="E16" s="33">
        <v>5</v>
      </c>
      <c r="F16" s="19">
        <v>7</v>
      </c>
      <c r="G16" s="34">
        <v>13</v>
      </c>
      <c r="H16" s="17"/>
      <c r="I16" s="21">
        <f t="shared" si="4"/>
        <v>0.625</v>
      </c>
      <c r="J16" s="21">
        <f t="shared" si="5"/>
        <v>2.5</v>
      </c>
    </row>
    <row r="17" spans="1:10" s="31" customFormat="1" ht="14.25" customHeight="1" x14ac:dyDescent="0.3">
      <c r="A17" s="35" t="s">
        <v>27</v>
      </c>
      <c r="B17" s="29">
        <v>2</v>
      </c>
      <c r="C17" s="32" t="s">
        <v>14</v>
      </c>
      <c r="D17" s="17">
        <f t="shared" si="3"/>
        <v>20</v>
      </c>
      <c r="E17" s="17">
        <v>20</v>
      </c>
      <c r="F17" s="17"/>
      <c r="G17" s="17"/>
      <c r="H17" s="17"/>
      <c r="I17" s="21">
        <f t="shared" si="4"/>
        <v>2.5</v>
      </c>
      <c r="J17" s="21">
        <f t="shared" si="5"/>
        <v>0</v>
      </c>
    </row>
    <row r="18" spans="1:10" s="27" customFormat="1" ht="12.75" customHeight="1" x14ac:dyDescent="0.3">
      <c r="A18" s="35" t="s">
        <v>28</v>
      </c>
      <c r="B18" s="29">
        <v>4</v>
      </c>
      <c r="C18" s="32" t="s">
        <v>19</v>
      </c>
      <c r="D18" s="17">
        <f t="shared" si="3"/>
        <v>30</v>
      </c>
      <c r="E18" s="18">
        <v>30</v>
      </c>
      <c r="F18" s="36"/>
      <c r="G18" s="19"/>
      <c r="H18" s="17"/>
      <c r="I18" s="21">
        <f t="shared" si="4"/>
        <v>3.75</v>
      </c>
      <c r="J18" s="21">
        <f t="shared" si="5"/>
        <v>0</v>
      </c>
    </row>
    <row r="19" spans="1:10" s="31" customFormat="1" ht="12" customHeight="1" x14ac:dyDescent="0.3">
      <c r="A19" s="14" t="s">
        <v>29</v>
      </c>
      <c r="B19" s="15">
        <v>4</v>
      </c>
      <c r="C19" s="32" t="s">
        <v>14</v>
      </c>
      <c r="D19" s="17">
        <f t="shared" si="3"/>
        <v>10</v>
      </c>
      <c r="E19" s="17">
        <v>5</v>
      </c>
      <c r="F19" s="17">
        <v>2</v>
      </c>
      <c r="G19" s="17">
        <v>3</v>
      </c>
      <c r="H19" s="17"/>
      <c r="I19" s="21">
        <f t="shared" si="4"/>
        <v>0.625</v>
      </c>
      <c r="J19" s="21">
        <f t="shared" si="5"/>
        <v>0.625</v>
      </c>
    </row>
    <row r="20" spans="1:10" s="11" customFormat="1" ht="12" customHeight="1" x14ac:dyDescent="0.3">
      <c r="A20" s="37" t="s">
        <v>21</v>
      </c>
      <c r="B20" s="23">
        <f>SUM(B13:B19)</f>
        <v>23</v>
      </c>
      <c r="C20" s="24">
        <f>COUNTIF(C13:C19,"e")</f>
        <v>2</v>
      </c>
      <c r="D20" s="25">
        <f t="shared" ref="D20:J20" si="6">SUM(D13:D19)</f>
        <v>150</v>
      </c>
      <c r="E20" s="25">
        <f t="shared" si="6"/>
        <v>85</v>
      </c>
      <c r="F20" s="25">
        <f t="shared" si="6"/>
        <v>22</v>
      </c>
      <c r="G20" s="25">
        <f t="shared" si="6"/>
        <v>43</v>
      </c>
      <c r="H20" s="25">
        <f t="shared" si="6"/>
        <v>0</v>
      </c>
      <c r="I20" s="26">
        <f t="shared" si="6"/>
        <v>10.625</v>
      </c>
      <c r="J20" s="21">
        <f t="shared" si="6"/>
        <v>8.125</v>
      </c>
    </row>
    <row r="21" spans="1:10" s="27" customFormat="1" ht="12" customHeight="1" x14ac:dyDescent="0.3">
      <c r="A21" s="12" t="s">
        <v>30</v>
      </c>
      <c r="B21" s="83" t="s">
        <v>12</v>
      </c>
      <c r="C21" s="83"/>
      <c r="D21" s="83"/>
      <c r="E21" s="83"/>
      <c r="F21" s="83"/>
      <c r="G21" s="83"/>
      <c r="H21" s="83"/>
      <c r="I21" s="83"/>
      <c r="J21" s="13">
        <v>8</v>
      </c>
    </row>
    <row r="22" spans="1:10" s="27" customFormat="1" ht="13.5" customHeight="1" x14ac:dyDescent="0.3">
      <c r="A22" s="35" t="s">
        <v>31</v>
      </c>
      <c r="B22" s="15">
        <v>2</v>
      </c>
      <c r="C22" s="32" t="s">
        <v>19</v>
      </c>
      <c r="D22" s="17">
        <f t="shared" ref="D22:D28" si="7">SUM(E22:H22)</f>
        <v>25</v>
      </c>
      <c r="E22" s="17">
        <v>25</v>
      </c>
      <c r="F22" s="17"/>
      <c r="G22" s="16"/>
      <c r="H22" s="17"/>
      <c r="I22" s="21">
        <f t="shared" ref="I22:I28" si="8">E22/$J$21</f>
        <v>3.125</v>
      </c>
      <c r="J22" s="21">
        <f t="shared" ref="J22:J28" si="9">(F22+G22+H22)/$J$21</f>
        <v>0</v>
      </c>
    </row>
    <row r="23" spans="1:10" s="27" customFormat="1" ht="12.75" customHeight="1" x14ac:dyDescent="0.3">
      <c r="A23" s="38" t="s">
        <v>32</v>
      </c>
      <c r="B23" s="28">
        <v>4</v>
      </c>
      <c r="C23" s="16" t="s">
        <v>19</v>
      </c>
      <c r="D23" s="17">
        <f t="shared" si="7"/>
        <v>30</v>
      </c>
      <c r="E23" s="18">
        <v>10</v>
      </c>
      <c r="F23" s="19">
        <v>7</v>
      </c>
      <c r="G23" s="19">
        <v>13</v>
      </c>
      <c r="H23" s="17"/>
      <c r="I23" s="21">
        <f t="shared" si="8"/>
        <v>1.25</v>
      </c>
      <c r="J23" s="21">
        <f t="shared" si="9"/>
        <v>2.5</v>
      </c>
    </row>
    <row r="24" spans="1:10" s="30" customFormat="1" ht="12" customHeight="1" x14ac:dyDescent="0.3">
      <c r="A24" s="14" t="s">
        <v>33</v>
      </c>
      <c r="B24" s="29">
        <v>5</v>
      </c>
      <c r="C24" s="16" t="s">
        <v>14</v>
      </c>
      <c r="D24" s="17">
        <f t="shared" si="7"/>
        <v>30</v>
      </c>
      <c r="E24" s="18">
        <v>15</v>
      </c>
      <c r="F24" s="19">
        <v>5</v>
      </c>
      <c r="G24" s="19">
        <v>10</v>
      </c>
      <c r="H24" s="17"/>
      <c r="I24" s="21">
        <f t="shared" si="8"/>
        <v>1.875</v>
      </c>
      <c r="J24" s="21">
        <f t="shared" si="9"/>
        <v>1.875</v>
      </c>
    </row>
    <row r="25" spans="1:10" s="31" customFormat="1" ht="12" customHeight="1" x14ac:dyDescent="0.3">
      <c r="A25" s="14" t="s">
        <v>34</v>
      </c>
      <c r="B25" s="15">
        <v>3</v>
      </c>
      <c r="C25" s="16" t="s">
        <v>14</v>
      </c>
      <c r="D25" s="17">
        <f t="shared" si="7"/>
        <v>15</v>
      </c>
      <c r="E25" s="18">
        <v>10</v>
      </c>
      <c r="F25" s="19">
        <v>2</v>
      </c>
      <c r="G25" s="19">
        <v>3</v>
      </c>
      <c r="H25" s="17"/>
      <c r="I25" s="21">
        <f t="shared" si="8"/>
        <v>1.25</v>
      </c>
      <c r="J25" s="21">
        <f t="shared" si="9"/>
        <v>0.625</v>
      </c>
    </row>
    <row r="26" spans="1:10" s="27" customFormat="1" ht="12" customHeight="1" x14ac:dyDescent="0.3">
      <c r="A26" s="14" t="s">
        <v>35</v>
      </c>
      <c r="B26" s="15">
        <v>5</v>
      </c>
      <c r="C26" s="32" t="s">
        <v>14</v>
      </c>
      <c r="D26" s="17">
        <f t="shared" si="7"/>
        <v>25</v>
      </c>
      <c r="E26" s="18">
        <v>15</v>
      </c>
      <c r="F26" s="36">
        <v>3</v>
      </c>
      <c r="G26" s="19">
        <v>7</v>
      </c>
      <c r="H26" s="17"/>
      <c r="I26" s="21">
        <f t="shared" si="8"/>
        <v>1.875</v>
      </c>
      <c r="J26" s="21">
        <f t="shared" si="9"/>
        <v>1.25</v>
      </c>
    </row>
    <row r="27" spans="1:10" s="11" customFormat="1" ht="12" customHeight="1" x14ac:dyDescent="0.3">
      <c r="A27" s="14" t="s">
        <v>36</v>
      </c>
      <c r="B27" s="15">
        <v>2</v>
      </c>
      <c r="C27" s="32" t="s">
        <v>14</v>
      </c>
      <c r="D27" s="39">
        <f t="shared" si="7"/>
        <v>13</v>
      </c>
      <c r="E27" s="40">
        <v>5</v>
      </c>
      <c r="F27" s="41">
        <v>3</v>
      </c>
      <c r="G27" s="42">
        <v>5</v>
      </c>
      <c r="H27" s="39"/>
      <c r="I27" s="21">
        <f t="shared" si="8"/>
        <v>0.625</v>
      </c>
      <c r="J27" s="21">
        <f t="shared" si="9"/>
        <v>1</v>
      </c>
    </row>
    <row r="28" spans="1:10" s="27" customFormat="1" ht="12" customHeight="1" x14ac:dyDescent="0.3">
      <c r="A28" s="14" t="s">
        <v>37</v>
      </c>
      <c r="B28" s="43">
        <v>1</v>
      </c>
      <c r="C28" s="44" t="s">
        <v>14</v>
      </c>
      <c r="D28" s="17">
        <f t="shared" si="7"/>
        <v>12</v>
      </c>
      <c r="E28" s="17"/>
      <c r="F28" s="17"/>
      <c r="G28" s="17">
        <v>12</v>
      </c>
      <c r="H28" s="17"/>
      <c r="I28" s="21">
        <f t="shared" si="8"/>
        <v>0</v>
      </c>
      <c r="J28" s="21">
        <f t="shared" si="9"/>
        <v>1.5</v>
      </c>
    </row>
    <row r="29" spans="1:10" s="11" customFormat="1" ht="12" customHeight="1" x14ac:dyDescent="0.3">
      <c r="A29" s="37" t="s">
        <v>21</v>
      </c>
      <c r="B29" s="23">
        <f>SUM(B22:B28)</f>
        <v>22</v>
      </c>
      <c r="C29" s="24">
        <f>COUNTIF(C22:C28,"e")</f>
        <v>2</v>
      </c>
      <c r="D29" s="45">
        <f t="shared" ref="D29:J29" si="10">SUM(D22:D28)</f>
        <v>150</v>
      </c>
      <c r="E29" s="45">
        <f t="shared" si="10"/>
        <v>80</v>
      </c>
      <c r="F29" s="45">
        <f t="shared" si="10"/>
        <v>20</v>
      </c>
      <c r="G29" s="45">
        <f t="shared" si="10"/>
        <v>50</v>
      </c>
      <c r="H29" s="45">
        <f t="shared" si="10"/>
        <v>0</v>
      </c>
      <c r="I29" s="26">
        <f t="shared" si="10"/>
        <v>10</v>
      </c>
      <c r="J29" s="21">
        <f t="shared" si="10"/>
        <v>8.75</v>
      </c>
    </row>
    <row r="30" spans="1:10" s="11" customFormat="1" ht="12" customHeight="1" x14ac:dyDescent="0.3">
      <c r="A30" s="12" t="s">
        <v>38</v>
      </c>
      <c r="B30" s="83" t="s">
        <v>12</v>
      </c>
      <c r="C30" s="83"/>
      <c r="D30" s="83"/>
      <c r="E30" s="83"/>
      <c r="F30" s="83"/>
      <c r="G30" s="83"/>
      <c r="H30" s="83"/>
      <c r="I30" s="83"/>
      <c r="J30" s="13">
        <v>5</v>
      </c>
    </row>
    <row r="31" spans="1:10" s="11" customFormat="1" ht="12" customHeight="1" x14ac:dyDescent="0.3">
      <c r="A31" s="14" t="s">
        <v>39</v>
      </c>
      <c r="B31" s="15">
        <v>2</v>
      </c>
      <c r="C31" s="16" t="s">
        <v>14</v>
      </c>
      <c r="D31" s="17">
        <f t="shared" ref="D31:D36" si="11">SUM(E31:H31)</f>
        <v>15</v>
      </c>
      <c r="E31" s="17">
        <v>5</v>
      </c>
      <c r="F31" s="17">
        <v>3</v>
      </c>
      <c r="G31" s="16">
        <v>7</v>
      </c>
      <c r="H31" s="17"/>
      <c r="I31" s="21">
        <f t="shared" ref="I31:I36" si="12">ROUNDUP(E31/J$30,0)</f>
        <v>1</v>
      </c>
      <c r="J31" s="21">
        <f t="shared" ref="J31:J36" si="13">ROUNDUP((F31+G31+H31)/J$30,0)</f>
        <v>2</v>
      </c>
    </row>
    <row r="32" spans="1:10" s="11" customFormat="1" ht="12" customHeight="1" x14ac:dyDescent="0.3">
      <c r="A32" s="14" t="s">
        <v>40</v>
      </c>
      <c r="B32" s="15">
        <v>4</v>
      </c>
      <c r="C32" s="16" t="s">
        <v>19</v>
      </c>
      <c r="D32" s="17">
        <f t="shared" si="11"/>
        <v>20</v>
      </c>
      <c r="E32" s="17">
        <v>5</v>
      </c>
      <c r="F32" s="17">
        <v>5</v>
      </c>
      <c r="G32" s="16">
        <v>10</v>
      </c>
      <c r="H32" s="17"/>
      <c r="I32" s="21">
        <f t="shared" si="12"/>
        <v>1</v>
      </c>
      <c r="J32" s="21">
        <f t="shared" si="13"/>
        <v>3</v>
      </c>
    </row>
    <row r="33" spans="1:10" s="11" customFormat="1" ht="12" customHeight="1" x14ac:dyDescent="0.3">
      <c r="A33" s="14" t="s">
        <v>41</v>
      </c>
      <c r="B33" s="15">
        <v>3</v>
      </c>
      <c r="C33" s="16" t="s">
        <v>19</v>
      </c>
      <c r="D33" s="17">
        <f t="shared" si="11"/>
        <v>20</v>
      </c>
      <c r="E33" s="17">
        <v>10</v>
      </c>
      <c r="F33" s="17">
        <v>3</v>
      </c>
      <c r="G33" s="16">
        <v>7</v>
      </c>
      <c r="H33" s="17"/>
      <c r="I33" s="21">
        <f t="shared" si="12"/>
        <v>2</v>
      </c>
      <c r="J33" s="21">
        <f t="shared" si="13"/>
        <v>2</v>
      </c>
    </row>
    <row r="34" spans="1:10" s="11" customFormat="1" ht="12" customHeight="1" x14ac:dyDescent="0.3">
      <c r="A34" s="14" t="s">
        <v>42</v>
      </c>
      <c r="B34" s="15">
        <v>2</v>
      </c>
      <c r="C34" s="16" t="s">
        <v>14</v>
      </c>
      <c r="D34" s="17">
        <f t="shared" si="11"/>
        <v>15</v>
      </c>
      <c r="E34" s="17">
        <v>5</v>
      </c>
      <c r="F34" s="17">
        <v>3</v>
      </c>
      <c r="G34" s="16">
        <v>7</v>
      </c>
      <c r="H34" s="17"/>
      <c r="I34" s="21">
        <f t="shared" si="12"/>
        <v>1</v>
      </c>
      <c r="J34" s="21">
        <f t="shared" si="13"/>
        <v>2</v>
      </c>
    </row>
    <row r="35" spans="1:10" s="11" customFormat="1" ht="12" customHeight="1" x14ac:dyDescent="0.3">
      <c r="A35" s="14" t="s">
        <v>43</v>
      </c>
      <c r="B35" s="15">
        <v>2</v>
      </c>
      <c r="C35" s="16" t="s">
        <v>14</v>
      </c>
      <c r="D35" s="17">
        <f t="shared" si="11"/>
        <v>20</v>
      </c>
      <c r="E35" s="17">
        <v>10</v>
      </c>
      <c r="F35" s="17">
        <v>3</v>
      </c>
      <c r="G35" s="16">
        <v>7</v>
      </c>
      <c r="H35" s="17"/>
      <c r="I35" s="21">
        <f t="shared" si="12"/>
        <v>2</v>
      </c>
      <c r="J35" s="21">
        <f t="shared" si="13"/>
        <v>2</v>
      </c>
    </row>
    <row r="36" spans="1:10" s="11" customFormat="1" ht="12" customHeight="1" x14ac:dyDescent="0.3">
      <c r="A36" s="14" t="s">
        <v>44</v>
      </c>
      <c r="B36" s="15">
        <v>2</v>
      </c>
      <c r="C36" s="16" t="s">
        <v>14</v>
      </c>
      <c r="D36" s="17">
        <f t="shared" si="11"/>
        <v>15</v>
      </c>
      <c r="E36" s="17"/>
      <c r="F36" s="17"/>
      <c r="G36" s="17">
        <v>15</v>
      </c>
      <c r="H36" s="17"/>
      <c r="I36" s="21">
        <f t="shared" si="12"/>
        <v>0</v>
      </c>
      <c r="J36" s="21">
        <f t="shared" si="13"/>
        <v>3</v>
      </c>
    </row>
    <row r="37" spans="1:10" s="11" customFormat="1" ht="12" customHeight="1" x14ac:dyDescent="0.3">
      <c r="A37" s="14" t="s">
        <v>45</v>
      </c>
      <c r="B37" s="15">
        <v>15</v>
      </c>
      <c r="C37" s="16" t="s">
        <v>19</v>
      </c>
      <c r="D37" s="17"/>
      <c r="E37" s="17"/>
      <c r="F37" s="17"/>
      <c r="G37" s="16"/>
      <c r="H37" s="17"/>
      <c r="I37" s="21"/>
      <c r="J37" s="21"/>
    </row>
    <row r="38" spans="1:10" s="11" customFormat="1" ht="12" customHeight="1" x14ac:dyDescent="0.3">
      <c r="A38" s="37" t="s">
        <v>21</v>
      </c>
      <c r="B38" s="23">
        <f>SUM(B31:B37)</f>
        <v>30</v>
      </c>
      <c r="C38" s="24">
        <f>COUNTIF(C31:C37,"e")</f>
        <v>3</v>
      </c>
      <c r="D38" s="25">
        <f>SUM(D31:D37)</f>
        <v>105</v>
      </c>
      <c r="E38" s="25">
        <f>SUM(E31:E37)</f>
        <v>35</v>
      </c>
      <c r="F38" s="25">
        <f>SUM(F31:F37)</f>
        <v>17</v>
      </c>
      <c r="G38" s="25">
        <f>SUM(G31:G37)</f>
        <v>53</v>
      </c>
      <c r="H38" s="25"/>
      <c r="I38" s="26">
        <f>SUM(I31:I37)</f>
        <v>7</v>
      </c>
      <c r="J38" s="26">
        <f>SUM(J31:J37)</f>
        <v>14</v>
      </c>
    </row>
    <row r="39" spans="1:10" s="11" customFormat="1" ht="12" customHeight="1" x14ac:dyDescent="0.3">
      <c r="A39" s="46" t="s">
        <v>46</v>
      </c>
      <c r="B39" s="47">
        <f t="shared" ref="B39:H39" si="14">B11+B20+B29+B38</f>
        <v>90</v>
      </c>
      <c r="C39" s="48">
        <f t="shared" si="14"/>
        <v>8</v>
      </c>
      <c r="D39" s="48">
        <f t="shared" si="14"/>
        <v>540</v>
      </c>
      <c r="E39" s="48">
        <f t="shared" si="14"/>
        <v>245</v>
      </c>
      <c r="F39" s="48">
        <f t="shared" si="14"/>
        <v>84</v>
      </c>
      <c r="G39" s="48">
        <f t="shared" si="14"/>
        <v>211</v>
      </c>
      <c r="H39" s="48">
        <f t="shared" si="14"/>
        <v>0</v>
      </c>
      <c r="I39" s="49"/>
      <c r="J39" s="50"/>
    </row>
    <row r="40" spans="1:10" s="54" customFormat="1" ht="13.8" x14ac:dyDescent="0.25">
      <c r="A40" s="51" t="s">
        <v>47</v>
      </c>
      <c r="B40" s="52"/>
      <c r="C40" s="53"/>
      <c r="D40" s="25"/>
      <c r="E40" s="26">
        <f>(E39/D39)*100</f>
        <v>45.370370370370374</v>
      </c>
      <c r="F40" s="26">
        <f>(F39/D39)*100</f>
        <v>15.555555555555555</v>
      </c>
      <c r="G40" s="26">
        <f>(G39/D39)*100</f>
        <v>39.074074074074069</v>
      </c>
      <c r="H40" s="26">
        <f>(H39/D39)*100</f>
        <v>0</v>
      </c>
      <c r="I40" s="50"/>
      <c r="J40" s="50"/>
    </row>
    <row r="41" spans="1:10" s="54" customFormat="1" ht="13.8" x14ac:dyDescent="0.3">
      <c r="A41" s="55" t="s">
        <v>48</v>
      </c>
      <c r="B41" s="52"/>
      <c r="C41" s="56"/>
      <c r="D41" s="57"/>
      <c r="E41" s="58"/>
      <c r="F41" s="58"/>
      <c r="G41" s="58"/>
      <c r="H41" s="58"/>
      <c r="I41" s="50"/>
      <c r="J41" s="50"/>
    </row>
    <row r="42" spans="1:10" s="59" customFormat="1" ht="13.8" x14ac:dyDescent="0.3">
      <c r="B42" s="60"/>
      <c r="C42" s="61"/>
      <c r="D42" s="62"/>
      <c r="E42" s="63"/>
      <c r="F42" s="64"/>
      <c r="G42" s="65"/>
      <c r="H42" s="66"/>
      <c r="I42" s="67"/>
      <c r="J42" s="67"/>
    </row>
    <row r="43" spans="1:10" ht="13.8" x14ac:dyDescent="0.3">
      <c r="A43" s="68" t="s">
        <v>49</v>
      </c>
      <c r="B43" s="84" t="s">
        <v>12</v>
      </c>
      <c r="C43" s="84"/>
      <c r="D43" s="84"/>
      <c r="E43" s="84"/>
      <c r="F43" s="84"/>
      <c r="G43" s="84"/>
      <c r="H43" s="84"/>
      <c r="I43" s="84"/>
      <c r="J43" s="69">
        <v>8</v>
      </c>
    </row>
    <row r="44" spans="1:10" ht="14.25" customHeight="1" x14ac:dyDescent="0.25">
      <c r="A44" s="70" t="s">
        <v>50</v>
      </c>
      <c r="B44" s="29">
        <v>2</v>
      </c>
      <c r="C44" s="16" t="s">
        <v>14</v>
      </c>
      <c r="D44" s="17">
        <f>SUM(E44:H44)</f>
        <v>15</v>
      </c>
      <c r="E44" s="18">
        <v>5</v>
      </c>
      <c r="F44" s="19">
        <v>3</v>
      </c>
      <c r="G44" s="19">
        <v>7</v>
      </c>
      <c r="H44" s="71"/>
      <c r="I44" s="21">
        <f>E44/J$43</f>
        <v>0.625</v>
      </c>
      <c r="J44" s="21">
        <f>ROUNDUP((F44+G44+H44)/J$43,30)</f>
        <v>1.25</v>
      </c>
    </row>
    <row r="45" spans="1:10" ht="14.25" customHeight="1" x14ac:dyDescent="0.25">
      <c r="A45" s="70" t="s">
        <v>51</v>
      </c>
      <c r="B45" s="29">
        <v>2</v>
      </c>
      <c r="C45" s="16" t="s">
        <v>14</v>
      </c>
      <c r="D45" s="17">
        <f>SUM(E45:H45)</f>
        <v>15</v>
      </c>
      <c r="E45" s="18">
        <v>5</v>
      </c>
      <c r="F45" s="19">
        <v>3</v>
      </c>
      <c r="G45" s="19">
        <v>7</v>
      </c>
      <c r="H45" s="71"/>
      <c r="I45" s="21">
        <f>E45/J$43</f>
        <v>0.625</v>
      </c>
      <c r="J45" s="21">
        <f>ROUNDUP((F45+G45+H45)/J$43,30)</f>
        <v>1.25</v>
      </c>
    </row>
    <row r="46" spans="1:10" ht="14.25" customHeight="1" x14ac:dyDescent="0.25">
      <c r="A46" s="70" t="s">
        <v>52</v>
      </c>
      <c r="B46" s="72">
        <v>2</v>
      </c>
      <c r="C46" s="16" t="s">
        <v>14</v>
      </c>
      <c r="D46" s="17">
        <v>15</v>
      </c>
      <c r="E46" s="18">
        <v>5</v>
      </c>
      <c r="F46" s="19">
        <v>3</v>
      </c>
      <c r="G46" s="19">
        <v>7</v>
      </c>
      <c r="H46" s="71"/>
      <c r="I46" s="21">
        <f>E46/J$43</f>
        <v>0.625</v>
      </c>
      <c r="J46" s="21">
        <f>ROUNDUP((F46+G46+H46)/J$43,30)</f>
        <v>1.25</v>
      </c>
    </row>
    <row r="47" spans="1:10" ht="13.8" x14ac:dyDescent="0.25">
      <c r="A47" s="73" t="s">
        <v>36</v>
      </c>
      <c r="B47" s="85" t="s">
        <v>12</v>
      </c>
      <c r="C47" s="85"/>
      <c r="D47" s="85"/>
      <c r="E47" s="85"/>
      <c r="F47" s="85"/>
      <c r="G47" s="85"/>
      <c r="H47" s="85"/>
      <c r="I47" s="85"/>
      <c r="J47" s="74">
        <v>8</v>
      </c>
    </row>
    <row r="48" spans="1:10" ht="13.8" x14ac:dyDescent="0.25">
      <c r="A48" s="70" t="s">
        <v>53</v>
      </c>
      <c r="B48" s="72">
        <v>2</v>
      </c>
      <c r="C48" s="16" t="s">
        <v>14</v>
      </c>
      <c r="D48" s="17">
        <f>SUM(E48:H48)</f>
        <v>13</v>
      </c>
      <c r="E48" s="18">
        <v>5</v>
      </c>
      <c r="F48" s="19">
        <v>3</v>
      </c>
      <c r="G48" s="19">
        <v>5</v>
      </c>
      <c r="H48" s="17"/>
      <c r="I48" s="21">
        <f>E48/J$47</f>
        <v>0.625</v>
      </c>
      <c r="J48" s="21">
        <f>ROUNDUP((F48+G48+H48)/J$47,2)</f>
        <v>1</v>
      </c>
    </row>
    <row r="49" spans="1:10" ht="13.8" x14ac:dyDescent="0.25">
      <c r="A49" s="70" t="s">
        <v>54</v>
      </c>
      <c r="B49" s="72">
        <v>2</v>
      </c>
      <c r="C49" s="16" t="s">
        <v>14</v>
      </c>
      <c r="D49" s="17">
        <f>SUM(E49:H49)</f>
        <v>13</v>
      </c>
      <c r="E49" s="18">
        <v>5</v>
      </c>
      <c r="F49" s="19">
        <v>3</v>
      </c>
      <c r="G49" s="19">
        <v>5</v>
      </c>
      <c r="H49" s="17"/>
      <c r="I49" s="21">
        <f>E49/J$47</f>
        <v>0.625</v>
      </c>
      <c r="J49" s="21">
        <f>ROUNDUP((F49+G49+H49)/J$47,2)</f>
        <v>1</v>
      </c>
    </row>
    <row r="50" spans="1:10" ht="13.8" x14ac:dyDescent="0.25">
      <c r="A50" s="70" t="s">
        <v>55</v>
      </c>
      <c r="B50" s="72">
        <v>2</v>
      </c>
      <c r="C50" s="16" t="s">
        <v>14</v>
      </c>
      <c r="D50" s="17">
        <v>13</v>
      </c>
      <c r="E50" s="18">
        <v>5</v>
      </c>
      <c r="F50" s="19">
        <v>3</v>
      </c>
      <c r="G50" s="19">
        <v>5</v>
      </c>
      <c r="H50" s="17"/>
      <c r="I50" s="21">
        <f>E50/J$47</f>
        <v>0.625</v>
      </c>
      <c r="J50" s="21">
        <f>ROUNDUP((F50+G50+H50)/J$47,2)</f>
        <v>1</v>
      </c>
    </row>
    <row r="51" spans="1:10" ht="13.8" x14ac:dyDescent="0.25">
      <c r="A51" s="73" t="s">
        <v>39</v>
      </c>
      <c r="B51" s="86" t="s">
        <v>12</v>
      </c>
      <c r="C51" s="86"/>
      <c r="D51" s="86"/>
      <c r="E51" s="86"/>
      <c r="F51" s="86"/>
      <c r="G51" s="86"/>
      <c r="H51" s="86"/>
      <c r="I51" s="86"/>
      <c r="J51" s="25">
        <v>5</v>
      </c>
    </row>
    <row r="52" spans="1:10" ht="13.8" x14ac:dyDescent="0.25">
      <c r="A52" s="70" t="s">
        <v>56</v>
      </c>
      <c r="B52" s="72">
        <v>2</v>
      </c>
      <c r="C52" s="16" t="s">
        <v>14</v>
      </c>
      <c r="D52" s="17">
        <v>15</v>
      </c>
      <c r="E52" s="18">
        <v>5</v>
      </c>
      <c r="F52" s="19">
        <v>3</v>
      </c>
      <c r="G52" s="19">
        <v>7</v>
      </c>
      <c r="H52" s="17"/>
      <c r="I52" s="21">
        <f>E52/J$51</f>
        <v>1</v>
      </c>
      <c r="J52" s="21">
        <f>ROUNDUP((F52+G52+H52)/J$51,2)</f>
        <v>2</v>
      </c>
    </row>
    <row r="53" spans="1:10" ht="13.8" x14ac:dyDescent="0.25">
      <c r="A53" s="70" t="s">
        <v>57</v>
      </c>
      <c r="B53" s="72">
        <v>2</v>
      </c>
      <c r="C53" s="16" t="s">
        <v>14</v>
      </c>
      <c r="D53" s="17">
        <v>15</v>
      </c>
      <c r="E53" s="18">
        <v>5</v>
      </c>
      <c r="F53" s="19">
        <v>3</v>
      </c>
      <c r="G53" s="19">
        <v>7</v>
      </c>
      <c r="H53" s="17"/>
      <c r="I53" s="21">
        <f>E53/J$51</f>
        <v>1</v>
      </c>
      <c r="J53" s="21">
        <f>ROUNDUP((F53+G53+H53)/J$51,2)</f>
        <v>2</v>
      </c>
    </row>
    <row r="54" spans="1:10" ht="13.8" x14ac:dyDescent="0.25">
      <c r="A54" s="70" t="s">
        <v>58</v>
      </c>
      <c r="B54" s="72">
        <v>2</v>
      </c>
      <c r="C54" s="16" t="s">
        <v>14</v>
      </c>
      <c r="D54" s="17">
        <v>15</v>
      </c>
      <c r="E54" s="18">
        <v>5</v>
      </c>
      <c r="F54" s="19">
        <v>3</v>
      </c>
      <c r="G54" s="19">
        <v>7</v>
      </c>
      <c r="H54" s="17"/>
      <c r="I54" s="21">
        <f>E54/J$51</f>
        <v>1</v>
      </c>
      <c r="J54" s="21">
        <f>ROUNDUP((F54+G54+H54)/J$51,2)</f>
        <v>2</v>
      </c>
    </row>
    <row r="55" spans="1:10" ht="13.8" x14ac:dyDescent="0.25">
      <c r="A55" s="70" t="s">
        <v>59</v>
      </c>
      <c r="B55" s="72">
        <v>2</v>
      </c>
      <c r="C55" s="16" t="s">
        <v>14</v>
      </c>
      <c r="D55" s="17">
        <v>15</v>
      </c>
      <c r="E55" s="18">
        <v>5</v>
      </c>
      <c r="F55" s="19">
        <v>3</v>
      </c>
      <c r="G55" s="19">
        <v>7</v>
      </c>
      <c r="H55" s="17"/>
      <c r="I55" s="21">
        <f>E55/J$51</f>
        <v>1</v>
      </c>
      <c r="J55" s="21">
        <f>ROUNDUP((F55+G55+H55)/J$51,2)</f>
        <v>2</v>
      </c>
    </row>
    <row r="56" spans="1:10" ht="13.8" x14ac:dyDescent="0.25">
      <c r="A56" s="75"/>
      <c r="B56" s="76"/>
      <c r="C56" s="77"/>
      <c r="D56" s="78"/>
      <c r="E56" s="79"/>
      <c r="F56" s="80"/>
      <c r="G56" s="80"/>
      <c r="H56" s="78"/>
      <c r="I56" s="81"/>
      <c r="J56" s="81"/>
    </row>
    <row r="57" spans="1:10" ht="13.8" x14ac:dyDescent="0.25">
      <c r="A57" s="4"/>
      <c r="B57" s="76"/>
      <c r="C57" s="77"/>
      <c r="D57" s="78"/>
      <c r="E57" s="79"/>
      <c r="F57" s="80"/>
      <c r="G57" s="80"/>
      <c r="H57" s="78"/>
      <c r="I57" s="81"/>
      <c r="J57" s="81"/>
    </row>
    <row r="59" spans="1:10" x14ac:dyDescent="0.25">
      <c r="A59" s="82"/>
    </row>
  </sheetData>
  <mergeCells count="9">
    <mergeCell ref="B30:I30"/>
    <mergeCell ref="B43:I43"/>
    <mergeCell ref="B47:I47"/>
    <mergeCell ref="B51:I51"/>
    <mergeCell ref="A1:J1"/>
    <mergeCell ref="A2:J2"/>
    <mergeCell ref="B4:I4"/>
    <mergeCell ref="B12:I12"/>
    <mergeCell ref="B21:I21"/>
  </mergeCells>
  <pageMargins left="0.25" right="0.25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opLeftCell="A16" zoomScale="120" zoomScaleNormal="120" workbookViewId="0">
      <selection activeCell="A31" sqref="A31"/>
    </sheetView>
  </sheetViews>
  <sheetFormatPr defaultColWidth="8.5546875" defaultRowHeight="13.2" x14ac:dyDescent="0.25"/>
  <cols>
    <col min="1" max="1" width="32.88671875" customWidth="1"/>
    <col min="2" max="2" width="6.6640625" customWidth="1"/>
    <col min="3" max="3" width="7.33203125" customWidth="1"/>
    <col min="4" max="4" width="5.33203125" customWidth="1"/>
    <col min="5" max="5" width="6.6640625" customWidth="1"/>
    <col min="6" max="6" width="4.33203125" customWidth="1"/>
    <col min="7" max="7" width="3.88671875" customWidth="1"/>
    <col min="8" max="8" width="4.6640625" customWidth="1"/>
    <col min="9" max="9" width="7.5546875" customWidth="1"/>
    <col min="10" max="10" width="7.6640625" customWidth="1"/>
  </cols>
  <sheetData>
    <row r="1" spans="1:10" ht="28.5" customHeight="1" x14ac:dyDescent="0.25">
      <c r="A1" s="89" t="s">
        <v>60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73.5" customHeight="1" x14ac:dyDescent="0.25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9" t="s">
        <v>7</v>
      </c>
      <c r="H2" s="7" t="s">
        <v>8</v>
      </c>
      <c r="I2" s="7" t="s">
        <v>9</v>
      </c>
      <c r="J2" s="10" t="s">
        <v>10</v>
      </c>
    </row>
    <row r="3" spans="1:10" ht="13.8" x14ac:dyDescent="0.25">
      <c r="A3" s="12" t="s">
        <v>11</v>
      </c>
      <c r="B3" s="83" t="s">
        <v>12</v>
      </c>
      <c r="C3" s="83"/>
      <c r="D3" s="83"/>
      <c r="E3" s="83"/>
      <c r="F3" s="83"/>
      <c r="G3" s="83"/>
      <c r="H3" s="83"/>
      <c r="I3" s="83"/>
      <c r="J3" s="13">
        <v>8</v>
      </c>
    </row>
    <row r="4" spans="1:10" ht="13.8" x14ac:dyDescent="0.3">
      <c r="A4" s="14" t="s">
        <v>16</v>
      </c>
      <c r="B4" s="15">
        <v>2</v>
      </c>
      <c r="C4" s="16" t="s">
        <v>14</v>
      </c>
      <c r="D4" s="17">
        <f>SUM(E4:H4)</f>
        <v>30</v>
      </c>
      <c r="E4" s="18">
        <v>10</v>
      </c>
      <c r="F4" s="19">
        <v>7</v>
      </c>
      <c r="G4" s="19">
        <v>13</v>
      </c>
      <c r="H4" s="20"/>
      <c r="I4" s="21">
        <f>E4/$J$3</f>
        <v>1.25</v>
      </c>
      <c r="J4" s="21">
        <f>(F4+G4+H4)/$J$3</f>
        <v>2.5</v>
      </c>
    </row>
    <row r="5" spans="1:10" ht="13.8" x14ac:dyDescent="0.3">
      <c r="A5" s="14" t="s">
        <v>18</v>
      </c>
      <c r="B5" s="15">
        <v>5</v>
      </c>
      <c r="C5" s="16" t="s">
        <v>19</v>
      </c>
      <c r="D5" s="17">
        <f>SUM(E5:H5)</f>
        <v>20</v>
      </c>
      <c r="E5" s="18">
        <v>10</v>
      </c>
      <c r="F5" s="19">
        <v>3</v>
      </c>
      <c r="G5" s="19">
        <v>7</v>
      </c>
      <c r="H5" s="20"/>
      <c r="I5" s="21">
        <f>E5/$J$3</f>
        <v>1.25</v>
      </c>
      <c r="J5" s="21">
        <f>(F5+G5+H5)/$J$3</f>
        <v>1.25</v>
      </c>
    </row>
    <row r="6" spans="1:10" ht="13.8" x14ac:dyDescent="0.25">
      <c r="A6" s="22" t="s">
        <v>21</v>
      </c>
      <c r="B6" s="23">
        <f>SUM(B4:B5)</f>
        <v>7</v>
      </c>
      <c r="C6" s="24">
        <f>COUNTIF(C4:C5,"e")</f>
        <v>1</v>
      </c>
      <c r="D6" s="25">
        <f t="shared" ref="D6:J6" si="0">SUM(D4:D5)</f>
        <v>50</v>
      </c>
      <c r="E6" s="25">
        <f t="shared" si="0"/>
        <v>20</v>
      </c>
      <c r="F6" s="25">
        <f t="shared" si="0"/>
        <v>10</v>
      </c>
      <c r="G6" s="25">
        <f t="shared" si="0"/>
        <v>20</v>
      </c>
      <c r="H6" s="23">
        <f t="shared" si="0"/>
        <v>0</v>
      </c>
      <c r="I6" s="26">
        <f t="shared" si="0"/>
        <v>2.5</v>
      </c>
      <c r="J6" s="21">
        <f t="shared" si="0"/>
        <v>3.75</v>
      </c>
    </row>
    <row r="7" spans="1:10" ht="13.8" x14ac:dyDescent="0.25">
      <c r="A7" s="12" t="s">
        <v>22</v>
      </c>
      <c r="B7" s="83" t="s">
        <v>12</v>
      </c>
      <c r="C7" s="83"/>
      <c r="D7" s="83"/>
      <c r="E7" s="83"/>
      <c r="F7" s="83"/>
      <c r="G7" s="83"/>
      <c r="H7" s="83"/>
      <c r="I7" s="83"/>
      <c r="J7" s="13">
        <v>8</v>
      </c>
    </row>
    <row r="8" spans="1:10" ht="13.8" x14ac:dyDescent="0.3">
      <c r="A8" s="14" t="s">
        <v>24</v>
      </c>
      <c r="B8" s="29">
        <v>4</v>
      </c>
      <c r="C8" s="16" t="s">
        <v>14</v>
      </c>
      <c r="D8" s="17">
        <f>SUM(E8:H8)</f>
        <v>20</v>
      </c>
      <c r="E8" s="18">
        <v>10</v>
      </c>
      <c r="F8" s="19">
        <v>3</v>
      </c>
      <c r="G8" s="19">
        <v>7</v>
      </c>
      <c r="H8" s="17"/>
      <c r="I8" s="21">
        <f>E8/$J$7</f>
        <v>1.25</v>
      </c>
      <c r="J8" s="21">
        <f>(F8+G8+H8)/$J$7</f>
        <v>1.25</v>
      </c>
    </row>
    <row r="9" spans="1:10" ht="13.8" x14ac:dyDescent="0.3">
      <c r="A9" s="14" t="s">
        <v>25</v>
      </c>
      <c r="B9" s="15">
        <v>3</v>
      </c>
      <c r="C9" s="16" t="s">
        <v>14</v>
      </c>
      <c r="D9" s="17">
        <f>SUM(E9:H9)</f>
        <v>25</v>
      </c>
      <c r="E9" s="18">
        <v>5</v>
      </c>
      <c r="F9" s="19">
        <v>7</v>
      </c>
      <c r="G9" s="19">
        <v>13</v>
      </c>
      <c r="H9" s="17"/>
      <c r="I9" s="21">
        <f>E9/$J$7</f>
        <v>0.625</v>
      </c>
      <c r="J9" s="21">
        <f>(F9+G9+H9)/$J$7</f>
        <v>2.5</v>
      </c>
    </row>
    <row r="10" spans="1:10" ht="13.8" x14ac:dyDescent="0.3">
      <c r="A10" s="14" t="s">
        <v>26</v>
      </c>
      <c r="B10" s="15">
        <v>3</v>
      </c>
      <c r="C10" s="32" t="s">
        <v>14</v>
      </c>
      <c r="D10" s="17">
        <f>SUM(E10:H10)</f>
        <v>25</v>
      </c>
      <c r="E10" s="33">
        <v>5</v>
      </c>
      <c r="F10" s="19">
        <v>7</v>
      </c>
      <c r="G10" s="34">
        <v>13</v>
      </c>
      <c r="H10" s="17"/>
      <c r="I10" s="21">
        <f>E10/$J$7</f>
        <v>0.625</v>
      </c>
      <c r="J10" s="21">
        <f>(F10+G10+H10)/$J$7</f>
        <v>2.5</v>
      </c>
    </row>
    <row r="11" spans="1:10" ht="13.8" x14ac:dyDescent="0.3">
      <c r="A11" s="14" t="s">
        <v>29</v>
      </c>
      <c r="B11" s="15">
        <v>4</v>
      </c>
      <c r="C11" s="32" t="s">
        <v>14</v>
      </c>
      <c r="D11" s="17">
        <f>SUM(E11:H11)</f>
        <v>10</v>
      </c>
      <c r="E11" s="17">
        <v>5</v>
      </c>
      <c r="F11" s="17">
        <v>2</v>
      </c>
      <c r="G11" s="17">
        <v>3</v>
      </c>
      <c r="H11" s="17"/>
      <c r="I11" s="21">
        <f>E11/$J$7</f>
        <v>0.625</v>
      </c>
      <c r="J11" s="21">
        <f>(F11+G11+H11)/$J$7</f>
        <v>0.625</v>
      </c>
    </row>
    <row r="12" spans="1:10" ht="13.8" x14ac:dyDescent="0.25">
      <c r="A12" s="37" t="s">
        <v>21</v>
      </c>
      <c r="B12" s="23">
        <f>SUM(B8:B11)</f>
        <v>14</v>
      </c>
      <c r="C12" s="24">
        <f>COUNTIF(C8:C11,"e")</f>
        <v>0</v>
      </c>
      <c r="D12" s="25">
        <f t="shared" ref="D12:J12" si="1">SUM(D8:D11)</f>
        <v>80</v>
      </c>
      <c r="E12" s="25">
        <f t="shared" si="1"/>
        <v>25</v>
      </c>
      <c r="F12" s="25">
        <f t="shared" si="1"/>
        <v>19</v>
      </c>
      <c r="G12" s="25">
        <f t="shared" si="1"/>
        <v>36</v>
      </c>
      <c r="H12" s="25">
        <f t="shared" si="1"/>
        <v>0</v>
      </c>
      <c r="I12" s="26">
        <f t="shared" si="1"/>
        <v>3.125</v>
      </c>
      <c r="J12" s="21">
        <f t="shared" si="1"/>
        <v>6.875</v>
      </c>
    </row>
    <row r="13" spans="1:10" ht="13.8" x14ac:dyDescent="0.25">
      <c r="A13" s="12" t="s">
        <v>30</v>
      </c>
      <c r="B13" s="83" t="s">
        <v>12</v>
      </c>
      <c r="C13" s="83"/>
      <c r="D13" s="83"/>
      <c r="E13" s="83"/>
      <c r="F13" s="83"/>
      <c r="G13" s="83"/>
      <c r="H13" s="83"/>
      <c r="I13" s="83"/>
      <c r="J13" s="13">
        <v>8</v>
      </c>
    </row>
    <row r="14" spans="1:10" ht="18" customHeight="1" x14ac:dyDescent="0.3">
      <c r="A14" s="38" t="s">
        <v>32</v>
      </c>
      <c r="B14" s="28">
        <v>4</v>
      </c>
      <c r="C14" s="16" t="s">
        <v>19</v>
      </c>
      <c r="D14" s="17">
        <f>SUM(E14:H14)</f>
        <v>30</v>
      </c>
      <c r="E14" s="18">
        <v>10</v>
      </c>
      <c r="F14" s="19">
        <v>7</v>
      </c>
      <c r="G14" s="19">
        <v>13</v>
      </c>
      <c r="H14" s="17"/>
      <c r="I14" s="21">
        <f>E14/$J$7</f>
        <v>1.25</v>
      </c>
      <c r="J14" s="21">
        <f>(F14+G14+H14)/$J$7</f>
        <v>2.5</v>
      </c>
    </row>
    <row r="15" spans="1:10" ht="13.8" x14ac:dyDescent="0.3">
      <c r="A15" s="14" t="s">
        <v>33</v>
      </c>
      <c r="B15" s="29">
        <v>5</v>
      </c>
      <c r="C15" s="16" t="s">
        <v>14</v>
      </c>
      <c r="D15" s="17">
        <f>SUM(E15:H15)</f>
        <v>30</v>
      </c>
      <c r="E15" s="18">
        <v>15</v>
      </c>
      <c r="F15" s="19">
        <v>5</v>
      </c>
      <c r="G15" s="19">
        <v>10</v>
      </c>
      <c r="H15" s="17"/>
      <c r="I15" s="21">
        <f>E15/$J$7</f>
        <v>1.875</v>
      </c>
      <c r="J15" s="21">
        <f>(F15+G15+H15)/$J$7</f>
        <v>1.875</v>
      </c>
    </row>
    <row r="16" spans="1:10" ht="13.8" x14ac:dyDescent="0.3">
      <c r="A16" s="14" t="s">
        <v>34</v>
      </c>
      <c r="B16" s="15">
        <v>3</v>
      </c>
      <c r="C16" s="16" t="s">
        <v>14</v>
      </c>
      <c r="D16" s="17">
        <f>SUM(E16:H16)</f>
        <v>15</v>
      </c>
      <c r="E16" s="18">
        <v>10</v>
      </c>
      <c r="F16" s="19">
        <v>2</v>
      </c>
      <c r="G16" s="19">
        <v>3</v>
      </c>
      <c r="H16" s="17"/>
      <c r="I16" s="21">
        <f>E16/$J$7</f>
        <v>1.25</v>
      </c>
      <c r="J16" s="21">
        <f>(F16+G16+H16)/$J$7</f>
        <v>0.625</v>
      </c>
    </row>
    <row r="17" spans="1:10" ht="13.8" x14ac:dyDescent="0.3">
      <c r="A17" s="14" t="s">
        <v>35</v>
      </c>
      <c r="B17" s="15">
        <v>5</v>
      </c>
      <c r="C17" s="32" t="s">
        <v>14</v>
      </c>
      <c r="D17" s="17">
        <f>SUM(E17:H17)</f>
        <v>25</v>
      </c>
      <c r="E17" s="18">
        <v>15</v>
      </c>
      <c r="F17" s="36">
        <v>3</v>
      </c>
      <c r="G17" s="19">
        <v>7</v>
      </c>
      <c r="H17" s="17"/>
      <c r="I17" s="21">
        <f>E17/$J$7</f>
        <v>1.875</v>
      </c>
      <c r="J17" s="21">
        <f>(F17+G17+H17)/$J$7</f>
        <v>1.25</v>
      </c>
    </row>
    <row r="18" spans="1:10" ht="13.8" x14ac:dyDescent="0.25">
      <c r="A18" s="37" t="s">
        <v>21</v>
      </c>
      <c r="B18" s="23">
        <f>SUM(B14:B17)</f>
        <v>17</v>
      </c>
      <c r="C18" s="24">
        <f>COUNTIF(C14:C17,"e")</f>
        <v>1</v>
      </c>
      <c r="D18" s="45">
        <f t="shared" ref="D18:J18" si="2">SUM(D14:D17)</f>
        <v>100</v>
      </c>
      <c r="E18" s="45">
        <f t="shared" si="2"/>
        <v>50</v>
      </c>
      <c r="F18" s="45">
        <f t="shared" si="2"/>
        <v>17</v>
      </c>
      <c r="G18" s="45">
        <f t="shared" si="2"/>
        <v>33</v>
      </c>
      <c r="H18" s="45">
        <f t="shared" si="2"/>
        <v>0</v>
      </c>
      <c r="I18" s="26">
        <f t="shared" si="2"/>
        <v>6.25</v>
      </c>
      <c r="J18" s="21">
        <f t="shared" si="2"/>
        <v>6.25</v>
      </c>
    </row>
    <row r="19" spans="1:10" ht="13.8" x14ac:dyDescent="0.25">
      <c r="A19" s="12" t="s">
        <v>38</v>
      </c>
      <c r="B19" s="83" t="s">
        <v>12</v>
      </c>
      <c r="C19" s="83"/>
      <c r="D19" s="83"/>
      <c r="E19" s="83"/>
      <c r="F19" s="83"/>
      <c r="G19" s="83"/>
      <c r="H19" s="83"/>
      <c r="I19" s="83"/>
      <c r="J19" s="13">
        <v>5</v>
      </c>
    </row>
    <row r="20" spans="1:10" ht="13.8" x14ac:dyDescent="0.3">
      <c r="A20" s="14" t="s">
        <v>40</v>
      </c>
      <c r="B20" s="15">
        <v>4</v>
      </c>
      <c r="C20" s="16" t="s">
        <v>19</v>
      </c>
      <c r="D20" s="17">
        <f>SUM(E20:H20)</f>
        <v>20</v>
      </c>
      <c r="E20" s="17">
        <v>5</v>
      </c>
      <c r="F20" s="17">
        <v>5</v>
      </c>
      <c r="G20" s="16">
        <v>10</v>
      </c>
      <c r="H20" s="17"/>
      <c r="I20" s="21">
        <f>E20/$J$19</f>
        <v>1</v>
      </c>
      <c r="J20" s="21">
        <f>(F20+G20+H20)/$J$19</f>
        <v>3</v>
      </c>
    </row>
    <row r="21" spans="1:10" ht="13.8" x14ac:dyDescent="0.3">
      <c r="A21" s="14" t="s">
        <v>41</v>
      </c>
      <c r="B21" s="15">
        <v>3</v>
      </c>
      <c r="C21" s="16" t="s">
        <v>19</v>
      </c>
      <c r="D21" s="17">
        <f>SUM(E21:H21)</f>
        <v>20</v>
      </c>
      <c r="E21" s="17">
        <v>10</v>
      </c>
      <c r="F21" s="17">
        <v>3</v>
      </c>
      <c r="G21" s="16">
        <v>7</v>
      </c>
      <c r="H21" s="17"/>
      <c r="I21" s="21">
        <f>E21/$J$19</f>
        <v>2</v>
      </c>
      <c r="J21" s="21">
        <f>(F21+G21+H21)/$J$19</f>
        <v>2</v>
      </c>
    </row>
    <row r="22" spans="1:10" ht="13.8" x14ac:dyDescent="0.3">
      <c r="A22" s="14" t="s">
        <v>42</v>
      </c>
      <c r="B22" s="15">
        <v>2</v>
      </c>
      <c r="C22" s="16" t="s">
        <v>14</v>
      </c>
      <c r="D22" s="17">
        <f>SUM(E22:H22)</f>
        <v>15</v>
      </c>
      <c r="E22" s="17">
        <v>5</v>
      </c>
      <c r="F22" s="17">
        <v>3</v>
      </c>
      <c r="G22" s="16">
        <v>7</v>
      </c>
      <c r="H22" s="17"/>
      <c r="I22" s="21">
        <f>E22/$J$19</f>
        <v>1</v>
      </c>
      <c r="J22" s="21">
        <f>(F22+G22+H22)/$J$19</f>
        <v>2</v>
      </c>
    </row>
    <row r="23" spans="1:10" ht="13.8" x14ac:dyDescent="0.3">
      <c r="A23" s="14" t="s">
        <v>43</v>
      </c>
      <c r="B23" s="15">
        <v>2</v>
      </c>
      <c r="C23" s="16" t="s">
        <v>14</v>
      </c>
      <c r="D23" s="17">
        <f>SUM(E23:H23)</f>
        <v>20</v>
      </c>
      <c r="E23" s="17">
        <v>10</v>
      </c>
      <c r="F23" s="17">
        <v>3</v>
      </c>
      <c r="G23" s="16">
        <v>7</v>
      </c>
      <c r="H23" s="17"/>
      <c r="I23" s="21">
        <f>E23/$J$19</f>
        <v>2</v>
      </c>
      <c r="J23" s="21">
        <f>(F23+G23+H23)/$J$19</f>
        <v>2</v>
      </c>
    </row>
    <row r="24" spans="1:10" ht="13.8" x14ac:dyDescent="0.25">
      <c r="A24" s="37" t="s">
        <v>21</v>
      </c>
      <c r="B24" s="23">
        <f>SUM(B20:B23)</f>
        <v>11</v>
      </c>
      <c r="C24" s="24">
        <f>COUNTIF(C20:C23,"e")</f>
        <v>2</v>
      </c>
      <c r="D24" s="25">
        <f>SUM(D20:D23)</f>
        <v>75</v>
      </c>
      <c r="E24" s="25">
        <f>SUM(E20:E23)</f>
        <v>30</v>
      </c>
      <c r="F24" s="25">
        <f>SUM(F20:F23)</f>
        <v>14</v>
      </c>
      <c r="G24" s="25">
        <f>SUM(G20:G23)</f>
        <v>31</v>
      </c>
      <c r="H24" s="25"/>
      <c r="I24" s="26">
        <f>SUM(I20:I23)</f>
        <v>6</v>
      </c>
      <c r="J24" s="26">
        <f>SUM(J20:J23)</f>
        <v>9</v>
      </c>
    </row>
    <row r="25" spans="1:10" ht="13.8" x14ac:dyDescent="0.3">
      <c r="A25" s="46" t="s">
        <v>46</v>
      </c>
      <c r="B25" s="47">
        <f t="shared" ref="B25:H25" si="3">B6+B12+B18+B24</f>
        <v>49</v>
      </c>
      <c r="C25" s="48">
        <f t="shared" si="3"/>
        <v>4</v>
      </c>
      <c r="D25" s="48">
        <f t="shared" si="3"/>
        <v>305</v>
      </c>
      <c r="E25" s="48">
        <f t="shared" si="3"/>
        <v>125</v>
      </c>
      <c r="F25" s="48">
        <f t="shared" si="3"/>
        <v>60</v>
      </c>
      <c r="G25" s="48">
        <f t="shared" si="3"/>
        <v>120</v>
      </c>
      <c r="H25" s="48">
        <f t="shared" si="3"/>
        <v>0</v>
      </c>
      <c r="I25" s="49"/>
      <c r="J25" s="50"/>
    </row>
  </sheetData>
  <mergeCells count="5">
    <mergeCell ref="A1:J1"/>
    <mergeCell ref="B3:I3"/>
    <mergeCell ref="B7:I7"/>
    <mergeCell ref="B13:I13"/>
    <mergeCell ref="B19:I19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semestr I-IV</vt:lpstr>
      <vt:lpstr>IZPiU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 K</cp:lastModifiedBy>
  <cp:revision>1</cp:revision>
  <cp:lastPrinted>2023-05-24T08:08:57Z</cp:lastPrinted>
  <dcterms:created xsi:type="dcterms:W3CDTF">2013-01-21T11:52:24Z</dcterms:created>
  <dcterms:modified xsi:type="dcterms:W3CDTF">2026-04-04T05:37:12Z</dcterms:modified>
  <dc:language>pl-PL</dc:language>
</cp:coreProperties>
</file>