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0F28B653-EB1B-49FE-B4BF-5E2925764A33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IV" sheetId="1" r:id="rId1"/>
    <sheet name="MiZPŻ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2" l="1"/>
  <c r="F24" i="2"/>
  <c r="E24" i="2"/>
  <c r="C24" i="2"/>
  <c r="B24" i="2"/>
  <c r="J23" i="2"/>
  <c r="J24" i="2" s="1"/>
  <c r="I23" i="2"/>
  <c r="D23" i="2"/>
  <c r="J22" i="2"/>
  <c r="I22" i="2"/>
  <c r="D22" i="2"/>
  <c r="J21" i="2"/>
  <c r="I21" i="2"/>
  <c r="D21" i="2"/>
  <c r="H19" i="2"/>
  <c r="G19" i="2"/>
  <c r="F19" i="2"/>
  <c r="E19" i="2"/>
  <c r="C19" i="2"/>
  <c r="B19" i="2"/>
  <c r="J18" i="2"/>
  <c r="I18" i="2"/>
  <c r="D18" i="2"/>
  <c r="J17" i="2"/>
  <c r="I17" i="2"/>
  <c r="D17" i="2"/>
  <c r="J16" i="2"/>
  <c r="I16" i="2"/>
  <c r="D16" i="2"/>
  <c r="J15" i="2"/>
  <c r="J19" i="2" s="1"/>
  <c r="I15" i="2"/>
  <c r="I19" i="2" s="1"/>
  <c r="D15" i="2"/>
  <c r="H13" i="2"/>
  <c r="G13" i="2"/>
  <c r="F13" i="2"/>
  <c r="E13" i="2"/>
  <c r="C13" i="2"/>
  <c r="B13" i="2"/>
  <c r="J12" i="2"/>
  <c r="I12" i="2"/>
  <c r="D12" i="2"/>
  <c r="J11" i="2"/>
  <c r="I11" i="2"/>
  <c r="D11" i="2"/>
  <c r="J10" i="2"/>
  <c r="I10" i="2"/>
  <c r="D10" i="2"/>
  <c r="J9" i="2"/>
  <c r="I9" i="2"/>
  <c r="D9" i="2"/>
  <c r="H7" i="2"/>
  <c r="H25" i="2" s="1"/>
  <c r="G7" i="2"/>
  <c r="G25" i="2" s="1"/>
  <c r="F7" i="2"/>
  <c r="E7" i="2"/>
  <c r="E25" i="2" s="1"/>
  <c r="C7" i="2"/>
  <c r="B7" i="2"/>
  <c r="J6" i="2"/>
  <c r="I6" i="2"/>
  <c r="D6" i="2"/>
  <c r="J5" i="2"/>
  <c r="I5" i="2"/>
  <c r="D5" i="2"/>
  <c r="J4" i="2"/>
  <c r="J7" i="2" s="1"/>
  <c r="I4" i="2"/>
  <c r="D4" i="2"/>
  <c r="D7" i="2" s="1"/>
  <c r="J55" i="1"/>
  <c r="I55" i="1"/>
  <c r="J54" i="1"/>
  <c r="I54" i="1"/>
  <c r="J53" i="1"/>
  <c r="I53" i="1"/>
  <c r="J52" i="1"/>
  <c r="I52" i="1"/>
  <c r="J50" i="1"/>
  <c r="I50" i="1"/>
  <c r="J49" i="1"/>
  <c r="I49" i="1"/>
  <c r="D49" i="1"/>
  <c r="J48" i="1"/>
  <c r="I48" i="1"/>
  <c r="D48" i="1"/>
  <c r="J46" i="1"/>
  <c r="I46" i="1"/>
  <c r="J45" i="1"/>
  <c r="I45" i="1"/>
  <c r="D45" i="1"/>
  <c r="J44" i="1"/>
  <c r="I44" i="1"/>
  <c r="D44" i="1"/>
  <c r="G38" i="1"/>
  <c r="F38" i="1"/>
  <c r="E38" i="1"/>
  <c r="C38" i="1"/>
  <c r="B38" i="1"/>
  <c r="J36" i="1"/>
  <c r="I36" i="1"/>
  <c r="D36" i="1"/>
  <c r="J35" i="1"/>
  <c r="I35" i="1"/>
  <c r="D35" i="1"/>
  <c r="J34" i="1"/>
  <c r="I34" i="1"/>
  <c r="D34" i="1"/>
  <c r="J33" i="1"/>
  <c r="I33" i="1"/>
  <c r="D33" i="1"/>
  <c r="J32" i="1"/>
  <c r="I32" i="1"/>
  <c r="D32" i="1"/>
  <c r="H30" i="1"/>
  <c r="G30" i="1"/>
  <c r="F30" i="1"/>
  <c r="J30" i="1" s="1"/>
  <c r="E30" i="1"/>
  <c r="I30" i="1" s="1"/>
  <c r="C30" i="1"/>
  <c r="B30" i="1"/>
  <c r="J29" i="1"/>
  <c r="I29" i="1"/>
  <c r="D29" i="1"/>
  <c r="J28" i="1"/>
  <c r="I28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J23" i="1"/>
  <c r="I23" i="1"/>
  <c r="D23" i="1"/>
  <c r="H21" i="1"/>
  <c r="G21" i="1"/>
  <c r="F21" i="1"/>
  <c r="J21" i="1" s="1"/>
  <c r="E21" i="1"/>
  <c r="I21" i="1" s="1"/>
  <c r="C21" i="1"/>
  <c r="B21" i="1"/>
  <c r="J20" i="1"/>
  <c r="I20" i="1"/>
  <c r="D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I15" i="1"/>
  <c r="D15" i="1"/>
  <c r="J14" i="1"/>
  <c r="I14" i="1"/>
  <c r="D14" i="1"/>
  <c r="D21" i="1" s="1"/>
  <c r="H12" i="1"/>
  <c r="G12" i="1"/>
  <c r="F12" i="1"/>
  <c r="E12" i="1"/>
  <c r="I12" i="1" s="1"/>
  <c r="C12" i="1"/>
  <c r="B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D12" i="1" s="1"/>
  <c r="J5" i="1"/>
  <c r="I5" i="1"/>
  <c r="C25" i="2" l="1"/>
  <c r="C39" i="1"/>
  <c r="I38" i="1"/>
  <c r="J13" i="2"/>
  <c r="D30" i="1"/>
  <c r="D24" i="2"/>
  <c r="B39" i="1"/>
  <c r="D38" i="1"/>
  <c r="D39" i="1" s="1"/>
  <c r="H40" i="1" s="1"/>
  <c r="I7" i="2"/>
  <c r="I13" i="2"/>
  <c r="J38" i="1"/>
  <c r="F39" i="1"/>
  <c r="F40" i="1" s="1"/>
  <c r="G39" i="1"/>
  <c r="G40" i="1" s="1"/>
  <c r="F25" i="2"/>
  <c r="H39" i="1"/>
  <c r="B25" i="2"/>
  <c r="D13" i="2"/>
  <c r="D19" i="2"/>
  <c r="I24" i="2"/>
  <c r="D25" i="2"/>
  <c r="E39" i="1"/>
  <c r="J12" i="1"/>
  <c r="E40" i="1" l="1"/>
</calcChain>
</file>

<file path=xl/sharedStrings.xml><?xml version="1.0" encoding="utf-8"?>
<sst xmlns="http://schemas.openxmlformats.org/spreadsheetml/2006/main" count="159" uniqueCount="63">
  <si>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</si>
  <si>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</si>
  <si>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</si>
  <si>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</si>
  <si>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</si>
  <si>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</si>
  <si>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</si>
  <si>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</si>
  <si>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</si>
  <si>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</si>
  <si>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</si>
  <si>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 xml:space="preserve">SEMESTR I </t>
  </si>
  <si>
    <t>Liczba zjazdów</t>
  </si>
  <si>
    <t xml:space="preserve">Język obcy </t>
  </si>
  <si>
    <t>z</t>
  </si>
  <si>
    <t>Przedmiot do wyboru - blok A</t>
  </si>
  <si>
    <t xml:space="preserve">Dystrybucja żywności </t>
  </si>
  <si>
    <t>Systemy wspomagania decyzji i zarządzania wiedzą</t>
  </si>
  <si>
    <t>Analiza i rozliczanie produkcji</t>
  </si>
  <si>
    <t>Współczesne koncepcje marketingu</t>
  </si>
  <si>
    <t>e</t>
  </si>
  <si>
    <t>Organizacja systemów produkcyjnych 1</t>
  </si>
  <si>
    <t xml:space="preserve">Σ   </t>
  </si>
  <si>
    <t>SEMESTR II</t>
  </si>
  <si>
    <t>Organizacja systemów produkcyjnych 2</t>
  </si>
  <si>
    <t xml:space="preserve">Projektowanie produktów żywnościowych </t>
  </si>
  <si>
    <t>Bezpieczeństwo i higiena w produkcji żywności</t>
  </si>
  <si>
    <t>Event marketing</t>
  </si>
  <si>
    <t>Zarządzanie projektem i innowacjami 1*</t>
  </si>
  <si>
    <t>Zarządzanie strategiczne*</t>
  </si>
  <si>
    <t>Komunikacja marketingowa i negocjacje handlowe</t>
  </si>
  <si>
    <t>SEMESTR III</t>
  </si>
  <si>
    <t>Zarządzanie projektem i innowacjami 2*</t>
  </si>
  <si>
    <t>Analiza sensoryczna w badaniach konsumenckich</t>
  </si>
  <si>
    <t>Techniki doskonalenia procesów produkcyjnych</t>
  </si>
  <si>
    <t>Inżynieria pakowania żywności</t>
  </si>
  <si>
    <t>Marketing żywności</t>
  </si>
  <si>
    <t>Przedmiot  do wyboru - blok B</t>
  </si>
  <si>
    <t>Seminarium dyplomowe 1</t>
  </si>
  <si>
    <t>SEMESTR IV</t>
  </si>
  <si>
    <t>Przedmiot do wyboru - blok C</t>
  </si>
  <si>
    <t>Zarządzanie cenami i kreowanie jakości handlowej</t>
  </si>
  <si>
    <t>Badania rynkowe produktu i marki</t>
  </si>
  <si>
    <t>Zarządzanie produkcją i dostawami żywności mrożonej</t>
  </si>
  <si>
    <t>Seminarium dyplomowe 2</t>
  </si>
  <si>
    <t>Praca magisterska i egzamin dyplomowy</t>
  </si>
  <si>
    <t>Ogółem w semestrach 1-4</t>
  </si>
  <si>
    <t>Udział procentowy [%]</t>
  </si>
  <si>
    <t>*Przedmioty humanistyczne i społeczne</t>
  </si>
  <si>
    <t>Przedmiot  do wyboru - blok A</t>
  </si>
  <si>
    <t>Metody i techniki zarządzania jakością w przedsiębiorstwie</t>
  </si>
  <si>
    <t>Zarządzanie kosztami jakości</t>
  </si>
  <si>
    <t>Stosowanie środków ochrony roślin</t>
  </si>
  <si>
    <t>Psychologia zachowań konsumenckich</t>
  </si>
  <si>
    <t>Marketing i zarządzanie produkcją żywności wygodnej</t>
  </si>
  <si>
    <t>Komputerowe wspomaganie projektowania</t>
  </si>
  <si>
    <t>Przedmiot  do wyboru - blok C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</si>
  <si>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</si>
  <si>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</si>
  <si>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</si>
  <si>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</si>
  <si>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marketing i zarządzanie produkcją żywności</t>
  </si>
  <si>
    <t>Kierunek Zarządzanie i Inżynieria Produkcji, specjalność marketing i zarządzanie produkcją żywności. Studia niestacjonarne drugiego stopnia. Plan studiów zgodny z Uchwałą nr 45/2022-2023 Senatu Uniwersytetu Przyrodniczego w Lublinie z dnia 28.04.2023 r., obowiązuje dla naboru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</si>
</sst>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09">
    <xf numFmtId="0" fontId="0" fillId="0" borderId="0" xfId="0"/>
    <xf numFmtId="0" fontId="4" fillId="0" borderId="0" xfId="1" applyFont="1" applyAlignment="1">
      <alignment horizontal="left"/>
    </xf>
    <xf numFmtId="1" fontId="0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/>
    <xf numFmtId="0" fontId="6" fillId="0" borderId="2" xfId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164" fontId="6" fillId="0" borderId="2" xfId="4" applyFont="1" applyBorder="1" applyAlignment="1" applyProtection="1">
      <alignment horizontal="center" vertical="center" textRotation="90" wrapText="1"/>
    </xf>
    <xf numFmtId="164" fontId="7" fillId="0" borderId="2" xfId="4" applyFont="1" applyBorder="1" applyAlignment="1" applyProtection="1">
      <alignment horizontal="center" vertical="center" textRotation="90"/>
    </xf>
    <xf numFmtId="49" fontId="8" fillId="0" borderId="2" xfId="4" applyNumberFormat="1" applyFont="1" applyBorder="1" applyAlignment="1" applyProtection="1">
      <alignment horizontal="center" vertical="center" textRotation="90" wrapText="1"/>
    </xf>
    <xf numFmtId="49" fontId="6" fillId="0" borderId="2" xfId="4" applyNumberFormat="1" applyFont="1" applyBorder="1" applyAlignment="1" applyProtection="1">
      <alignment horizontal="center" vertical="center" textRotation="90" wrapText="1"/>
    </xf>
    <xf numFmtId="164" fontId="6" fillId="0" borderId="2" xfId="4" applyFont="1" applyBorder="1" applyAlignment="1" applyProtection="1">
      <alignment horizontal="right" vertical="top" textRotation="90" wrapText="1"/>
    </xf>
    <xf numFmtId="0" fontId="7" fillId="0" borderId="0" xfId="1" applyFont="1"/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9" fillId="0" borderId="3" xfId="0" applyFont="1" applyBorder="1"/>
    <xf numFmtId="1" fontId="9" fillId="0" borderId="5" xfId="0" applyNumberFormat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/>
    </xf>
    <xf numFmtId="165" fontId="9" fillId="0" borderId="3" xfId="1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1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right" vertical="center"/>
    </xf>
    <xf numFmtId="1" fontId="6" fillId="0" borderId="5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" fontId="13" fillId="0" borderId="3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14" fillId="0" borderId="0" xfId="1" applyFont="1"/>
    <xf numFmtId="0" fontId="10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5" fillId="0" borderId="0" xfId="1" applyFont="1"/>
    <xf numFmtId="0" fontId="9" fillId="0" borderId="3" xfId="0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1" fontId="6" fillId="0" borderId="4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6" fillId="0" borderId="0" xfId="1" applyFont="1"/>
    <xf numFmtId="1" fontId="1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" fontId="17" fillId="0" borderId="3" xfId="1" applyNumberFormat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left" vertical="center"/>
    </xf>
    <xf numFmtId="1" fontId="12" fillId="0" borderId="4" xfId="1" applyNumberFormat="1" applyFont="1" applyBorder="1" applyAlignment="1">
      <alignment vertical="center"/>
    </xf>
    <xf numFmtId="1" fontId="18" fillId="0" borderId="4" xfId="1" applyNumberFormat="1" applyFont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0" fillId="0" borderId="0" xfId="1" applyFont="1" applyBorder="1" applyAlignment="1"/>
    <xf numFmtId="1" fontId="12" fillId="0" borderId="0" xfId="1" applyNumberFormat="1" applyFont="1" applyBorder="1" applyAlignment="1">
      <alignment vertical="center"/>
    </xf>
    <xf numFmtId="1" fontId="18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1" fontId="9" fillId="0" borderId="0" xfId="1" applyNumberFormat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7" fillId="0" borderId="4" xfId="1" applyFont="1" applyBorder="1" applyAlignment="1">
      <alignment horizontal="center"/>
    </xf>
    <xf numFmtId="0" fontId="11" fillId="0" borderId="3" xfId="3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wrapText="1"/>
    </xf>
    <xf numFmtId="0" fontId="10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/>
    </xf>
    <xf numFmtId="1" fontId="6" fillId="0" borderId="3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right" vertical="center"/>
    </xf>
    <xf numFmtId="0" fontId="6" fillId="0" borderId="9" xfId="1" applyFont="1" applyBorder="1" applyAlignment="1">
      <alignment horizontal="right"/>
    </xf>
    <xf numFmtId="1" fontId="6" fillId="0" borderId="1" xfId="0" applyNumberFormat="1" applyFont="1" applyBorder="1" applyAlignment="1">
      <alignment horizontal="right" vertical="center"/>
    </xf>
    <xf numFmtId="1" fontId="6" fillId="0" borderId="3" xfId="0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120" zoomScaleNormal="120" workbookViewId="0">
      <selection activeCell="A2" sqref="A2:J2"/>
    </sheetView>
  </sheetViews>
  <sheetFormatPr defaultColWidth="13" defaultRowHeight="13.2" x14ac:dyDescent="0.25"/>
  <cols>
    <col min="1" max="1" width="45.88671875" style="1" customWidth="1"/>
    <col min="2" max="2" width="5.88671875" style="2" customWidth="1"/>
    <col min="3" max="7" width="5.88671875" style="3" customWidth="1"/>
    <col min="8" max="8" width="4" style="3" customWidth="1"/>
    <col min="9" max="9" width="7.109375" style="3" customWidth="1"/>
    <col min="10" max="10" width="4.88671875" style="4" customWidth="1"/>
    <col min="11" max="16384" width="13" style="5"/>
  </cols>
  <sheetData>
    <row r="1" spans="1:10" ht="11.2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5.25" customHeight="1" x14ac:dyDescent="0.25">
      <c r="A2" s="107" t="s">
        <v>62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s="13" customFormat="1" ht="45.75" customHeight="1" x14ac:dyDescent="0.3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8" t="s">
        <v>8</v>
      </c>
      <c r="I3" s="12" t="s">
        <v>9</v>
      </c>
      <c r="J3" s="8" t="s">
        <v>10</v>
      </c>
    </row>
    <row r="4" spans="1:10" s="13" customFormat="1" ht="12.75" customHeight="1" x14ac:dyDescent="0.3">
      <c r="A4" s="14" t="s">
        <v>11</v>
      </c>
      <c r="B4" s="102" t="s">
        <v>12</v>
      </c>
      <c r="C4" s="102"/>
      <c r="D4" s="102"/>
      <c r="E4" s="102"/>
      <c r="F4" s="102"/>
      <c r="G4" s="102"/>
      <c r="H4" s="102"/>
      <c r="I4" s="102"/>
      <c r="J4" s="15">
        <v>8</v>
      </c>
    </row>
    <row r="5" spans="1:10" s="13" customFormat="1" ht="12" customHeight="1" x14ac:dyDescent="0.35">
      <c r="A5" s="16" t="s">
        <v>13</v>
      </c>
      <c r="B5" s="17">
        <v>2</v>
      </c>
      <c r="C5" s="18" t="s">
        <v>14</v>
      </c>
      <c r="D5" s="19">
        <v>15</v>
      </c>
      <c r="E5" s="20"/>
      <c r="F5" s="21"/>
      <c r="G5" s="21">
        <v>15</v>
      </c>
      <c r="H5" s="22"/>
      <c r="I5" s="23">
        <f t="shared" ref="I5:I11" si="0">E5/$J$4</f>
        <v>0</v>
      </c>
      <c r="J5" s="23">
        <f t="shared" ref="J5:J11" si="1">(F5+G5+H5)/$J$4</f>
        <v>1.875</v>
      </c>
    </row>
    <row r="6" spans="1:10" s="13" customFormat="1" ht="12" customHeight="1" x14ac:dyDescent="0.35">
      <c r="A6" s="16" t="s">
        <v>15</v>
      </c>
      <c r="B6" s="24">
        <v>2</v>
      </c>
      <c r="C6" s="25" t="s">
        <v>14</v>
      </c>
      <c r="D6" s="26">
        <f t="shared" ref="D6:D11" si="2">SUM(E6:H6)</f>
        <v>15</v>
      </c>
      <c r="E6" s="27">
        <v>5</v>
      </c>
      <c r="F6" s="28">
        <v>3</v>
      </c>
      <c r="G6" s="28">
        <v>7</v>
      </c>
      <c r="H6" s="29"/>
      <c r="I6" s="23">
        <f t="shared" si="0"/>
        <v>0.625</v>
      </c>
      <c r="J6" s="23">
        <f t="shared" si="1"/>
        <v>1.25</v>
      </c>
    </row>
    <row r="7" spans="1:10" s="13" customFormat="1" ht="12" customHeight="1" x14ac:dyDescent="0.35">
      <c r="A7" s="30" t="s">
        <v>16</v>
      </c>
      <c r="B7" s="24">
        <v>2</v>
      </c>
      <c r="C7" s="25" t="s">
        <v>14</v>
      </c>
      <c r="D7" s="26">
        <f t="shared" si="2"/>
        <v>30</v>
      </c>
      <c r="E7" s="27">
        <v>10</v>
      </c>
      <c r="F7" s="28">
        <v>7</v>
      </c>
      <c r="G7" s="28">
        <v>13</v>
      </c>
      <c r="H7" s="29"/>
      <c r="I7" s="23">
        <f t="shared" si="0"/>
        <v>1.25</v>
      </c>
      <c r="J7" s="23">
        <f t="shared" si="1"/>
        <v>2.5</v>
      </c>
    </row>
    <row r="8" spans="1:10" s="13" customFormat="1" ht="12" customHeight="1" x14ac:dyDescent="0.35">
      <c r="A8" s="16" t="s">
        <v>17</v>
      </c>
      <c r="B8" s="24">
        <v>2</v>
      </c>
      <c r="C8" s="25" t="s">
        <v>14</v>
      </c>
      <c r="D8" s="26">
        <f t="shared" si="2"/>
        <v>30</v>
      </c>
      <c r="E8" s="27">
        <v>10</v>
      </c>
      <c r="F8" s="28">
        <v>7</v>
      </c>
      <c r="G8" s="28">
        <v>13</v>
      </c>
      <c r="H8" s="29"/>
      <c r="I8" s="23">
        <f t="shared" si="0"/>
        <v>1.25</v>
      </c>
      <c r="J8" s="23">
        <f t="shared" si="1"/>
        <v>2.5</v>
      </c>
    </row>
    <row r="9" spans="1:10" s="13" customFormat="1" ht="13.8" x14ac:dyDescent="0.3">
      <c r="A9" s="30" t="s">
        <v>18</v>
      </c>
      <c r="B9" s="31">
        <v>3</v>
      </c>
      <c r="C9" s="25" t="s">
        <v>14</v>
      </c>
      <c r="D9" s="26">
        <f t="shared" si="2"/>
        <v>15</v>
      </c>
      <c r="E9" s="27">
        <v>10</v>
      </c>
      <c r="F9" s="28">
        <v>5</v>
      </c>
      <c r="G9" s="28"/>
      <c r="H9" s="26"/>
      <c r="I9" s="23">
        <f t="shared" si="0"/>
        <v>1.25</v>
      </c>
      <c r="J9" s="23">
        <f t="shared" si="1"/>
        <v>0.625</v>
      </c>
    </row>
    <row r="10" spans="1:10" s="13" customFormat="1" ht="12.75" customHeight="1" x14ac:dyDescent="0.35">
      <c r="A10" s="30" t="s">
        <v>19</v>
      </c>
      <c r="B10" s="31">
        <v>4</v>
      </c>
      <c r="C10" s="25" t="s">
        <v>20</v>
      </c>
      <c r="D10" s="26">
        <f t="shared" si="2"/>
        <v>20</v>
      </c>
      <c r="E10" s="27">
        <v>10</v>
      </c>
      <c r="F10" s="28">
        <v>3</v>
      </c>
      <c r="G10" s="28">
        <v>7</v>
      </c>
      <c r="H10" s="29"/>
      <c r="I10" s="23">
        <f t="shared" si="0"/>
        <v>1.25</v>
      </c>
      <c r="J10" s="23">
        <f t="shared" si="1"/>
        <v>1.25</v>
      </c>
    </row>
    <row r="11" spans="1:10" s="13" customFormat="1" ht="12" customHeight="1" x14ac:dyDescent="0.35">
      <c r="A11" s="16" t="s">
        <v>21</v>
      </c>
      <c r="B11" s="24">
        <v>2</v>
      </c>
      <c r="C11" s="25" t="s">
        <v>14</v>
      </c>
      <c r="D11" s="26">
        <f t="shared" si="2"/>
        <v>25</v>
      </c>
      <c r="E11" s="27">
        <v>10</v>
      </c>
      <c r="F11" s="28">
        <v>5</v>
      </c>
      <c r="G11" s="28">
        <v>10</v>
      </c>
      <c r="H11" s="29"/>
      <c r="I11" s="23">
        <f t="shared" si="0"/>
        <v>1.25</v>
      </c>
      <c r="J11" s="23">
        <f t="shared" si="1"/>
        <v>1.875</v>
      </c>
    </row>
    <row r="12" spans="1:10" s="39" customFormat="1" ht="12" customHeight="1" x14ac:dyDescent="0.3">
      <c r="A12" s="32" t="s">
        <v>22</v>
      </c>
      <c r="B12" s="33">
        <f>SUM(B5:B11)</f>
        <v>17</v>
      </c>
      <c r="C12" s="34">
        <f>COUNTIF(C5:C11,"e")</f>
        <v>1</v>
      </c>
      <c r="D12" s="35">
        <f>SUM(D5:D11)</f>
        <v>150</v>
      </c>
      <c r="E12" s="35">
        <f>SUM(E5:E11)</f>
        <v>55</v>
      </c>
      <c r="F12" s="35">
        <f>SUM(F5:F11)</f>
        <v>30</v>
      </c>
      <c r="G12" s="35">
        <f>SUM(G5:G11)</f>
        <v>65</v>
      </c>
      <c r="H12" s="36">
        <f>SUM(H5:H11)</f>
        <v>0</v>
      </c>
      <c r="I12" s="37">
        <f>ROUNDUP(E12/$J$4,1)</f>
        <v>6.8999999999999995</v>
      </c>
      <c r="J12" s="38">
        <f>ROUNDUP((F12+G12+H12)/$J$4,1)</f>
        <v>11.9</v>
      </c>
    </row>
    <row r="13" spans="1:10" s="39" customFormat="1" ht="12" customHeight="1" x14ac:dyDescent="0.3">
      <c r="A13" s="14" t="s">
        <v>23</v>
      </c>
      <c r="B13" s="102" t="s">
        <v>12</v>
      </c>
      <c r="C13" s="102"/>
      <c r="D13" s="102"/>
      <c r="E13" s="102"/>
      <c r="F13" s="102"/>
      <c r="G13" s="102"/>
      <c r="H13" s="102"/>
      <c r="I13" s="102"/>
      <c r="J13" s="15">
        <v>8</v>
      </c>
    </row>
    <row r="14" spans="1:10" s="39" customFormat="1" ht="12" customHeight="1" x14ac:dyDescent="0.3">
      <c r="A14" s="16" t="s">
        <v>24</v>
      </c>
      <c r="B14" s="24">
        <v>3</v>
      </c>
      <c r="C14" s="25" t="s">
        <v>20</v>
      </c>
      <c r="D14" s="26">
        <f t="shared" ref="D14:D20" si="3">SUM(E14:H14)</f>
        <v>20</v>
      </c>
      <c r="E14" s="27">
        <v>10</v>
      </c>
      <c r="F14" s="28">
        <v>3</v>
      </c>
      <c r="G14" s="28">
        <v>7</v>
      </c>
      <c r="H14" s="26"/>
      <c r="I14" s="23">
        <f t="shared" ref="I14:I20" si="4">E14/$J$13</f>
        <v>1.25</v>
      </c>
      <c r="J14" s="23">
        <f t="shared" ref="J14:J20" si="5">(F14+G14+H14)/$J$13</f>
        <v>1.25</v>
      </c>
    </row>
    <row r="15" spans="1:10" s="39" customFormat="1" ht="12" customHeight="1" x14ac:dyDescent="0.3">
      <c r="A15" s="30" t="s">
        <v>25</v>
      </c>
      <c r="B15" s="24">
        <v>4</v>
      </c>
      <c r="C15" s="25" t="s">
        <v>20</v>
      </c>
      <c r="D15" s="26">
        <f t="shared" si="3"/>
        <v>20</v>
      </c>
      <c r="E15" s="26">
        <v>10</v>
      </c>
      <c r="F15" s="26">
        <v>3</v>
      </c>
      <c r="G15" s="40">
        <v>7</v>
      </c>
      <c r="H15" s="26"/>
      <c r="I15" s="23">
        <f t="shared" si="4"/>
        <v>1.25</v>
      </c>
      <c r="J15" s="23">
        <f t="shared" si="5"/>
        <v>1.25</v>
      </c>
    </row>
    <row r="16" spans="1:10" s="42" customFormat="1" ht="12" customHeight="1" x14ac:dyDescent="0.3">
      <c r="A16" s="30" t="s">
        <v>26</v>
      </c>
      <c r="B16" s="24">
        <v>2</v>
      </c>
      <c r="C16" s="25" t="s">
        <v>14</v>
      </c>
      <c r="D16" s="26">
        <f t="shared" si="3"/>
        <v>25</v>
      </c>
      <c r="E16" s="27">
        <v>10</v>
      </c>
      <c r="F16" s="28">
        <v>5</v>
      </c>
      <c r="G16" s="28">
        <v>10</v>
      </c>
      <c r="H16" s="41"/>
      <c r="I16" s="23">
        <f t="shared" si="4"/>
        <v>1.25</v>
      </c>
      <c r="J16" s="23">
        <f t="shared" si="5"/>
        <v>1.875</v>
      </c>
    </row>
    <row r="17" spans="1:10" s="13" customFormat="1" ht="12" customHeight="1" x14ac:dyDescent="0.3">
      <c r="A17" s="43" t="s">
        <v>27</v>
      </c>
      <c r="B17" s="24">
        <v>3</v>
      </c>
      <c r="C17" s="44" t="s">
        <v>14</v>
      </c>
      <c r="D17" s="26">
        <f t="shared" si="3"/>
        <v>15</v>
      </c>
      <c r="E17" s="45">
        <v>5</v>
      </c>
      <c r="F17" s="28">
        <v>3</v>
      </c>
      <c r="G17" s="46">
        <v>7</v>
      </c>
      <c r="H17" s="26"/>
      <c r="I17" s="23">
        <f t="shared" si="4"/>
        <v>0.625</v>
      </c>
      <c r="J17" s="23">
        <f t="shared" si="5"/>
        <v>1.25</v>
      </c>
    </row>
    <row r="18" spans="1:10" s="42" customFormat="1" ht="15" customHeight="1" x14ac:dyDescent="0.3">
      <c r="A18" s="47" t="s">
        <v>28</v>
      </c>
      <c r="B18" s="24">
        <v>2</v>
      </c>
      <c r="C18" s="48" t="s">
        <v>14</v>
      </c>
      <c r="D18" s="26">
        <f t="shared" si="3"/>
        <v>20</v>
      </c>
      <c r="E18" s="26">
        <v>20</v>
      </c>
      <c r="F18" s="26"/>
      <c r="G18" s="26"/>
      <c r="H18" s="26"/>
      <c r="I18" s="23">
        <f t="shared" si="4"/>
        <v>2.5</v>
      </c>
      <c r="J18" s="23">
        <f t="shared" si="5"/>
        <v>0</v>
      </c>
    </row>
    <row r="19" spans="1:10" s="39" customFormat="1" ht="13.8" x14ac:dyDescent="0.3">
      <c r="A19" s="47" t="s">
        <v>29</v>
      </c>
      <c r="B19" s="31">
        <v>4</v>
      </c>
      <c r="C19" s="44" t="s">
        <v>20</v>
      </c>
      <c r="D19" s="26">
        <f t="shared" si="3"/>
        <v>30</v>
      </c>
      <c r="E19" s="27">
        <v>30</v>
      </c>
      <c r="F19" s="21"/>
      <c r="G19" s="28"/>
      <c r="H19" s="26"/>
      <c r="I19" s="23">
        <f t="shared" si="4"/>
        <v>3.75</v>
      </c>
      <c r="J19" s="23">
        <f t="shared" si="5"/>
        <v>0</v>
      </c>
    </row>
    <row r="20" spans="1:10" s="39" customFormat="1" ht="12" customHeight="1" x14ac:dyDescent="0.3">
      <c r="A20" s="30" t="s">
        <v>30</v>
      </c>
      <c r="B20" s="17">
        <v>4</v>
      </c>
      <c r="C20" s="25" t="s">
        <v>14</v>
      </c>
      <c r="D20" s="26">
        <f t="shared" si="3"/>
        <v>15</v>
      </c>
      <c r="E20" s="26">
        <v>5</v>
      </c>
      <c r="F20" s="26">
        <v>3</v>
      </c>
      <c r="G20" s="26">
        <v>7</v>
      </c>
      <c r="H20" s="26"/>
      <c r="I20" s="23">
        <f t="shared" si="4"/>
        <v>0.625</v>
      </c>
      <c r="J20" s="23">
        <f t="shared" si="5"/>
        <v>1.25</v>
      </c>
    </row>
    <row r="21" spans="1:10" s="13" customFormat="1" ht="12" customHeight="1" x14ac:dyDescent="0.3">
      <c r="A21" s="49" t="s">
        <v>22</v>
      </c>
      <c r="B21" s="50">
        <f>SUM(B14:B20)</f>
        <v>22</v>
      </c>
      <c r="C21" s="51">
        <f>COUNTIF(C14:C20,"e")</f>
        <v>3</v>
      </c>
      <c r="D21" s="35">
        <f>SUM(D14:D20)</f>
        <v>145</v>
      </c>
      <c r="E21" s="35">
        <f>SUM(E14:E20)</f>
        <v>90</v>
      </c>
      <c r="F21" s="35">
        <f>SUM(F14:F20)</f>
        <v>17</v>
      </c>
      <c r="G21" s="35">
        <f>SUM(G14:G20)</f>
        <v>38</v>
      </c>
      <c r="H21" s="35">
        <f>SUM(H14:H20)</f>
        <v>0</v>
      </c>
      <c r="I21" s="52">
        <f>ROUNDUP(E21/$J$13,1)</f>
        <v>11.299999999999999</v>
      </c>
      <c r="J21" s="53">
        <f>ROUNDUP((F21+G21+H21)/$J$13,1)</f>
        <v>6.8999999999999995</v>
      </c>
    </row>
    <row r="22" spans="1:10" s="39" customFormat="1" ht="12" customHeight="1" x14ac:dyDescent="0.3">
      <c r="A22" s="14" t="s">
        <v>31</v>
      </c>
      <c r="B22" s="102" t="s">
        <v>12</v>
      </c>
      <c r="C22" s="102"/>
      <c r="D22" s="102"/>
      <c r="E22" s="102"/>
      <c r="F22" s="102"/>
      <c r="G22" s="102"/>
      <c r="H22" s="102"/>
      <c r="I22" s="102"/>
      <c r="J22" s="15">
        <v>8</v>
      </c>
    </row>
    <row r="23" spans="1:10" s="39" customFormat="1" ht="15" customHeight="1" x14ac:dyDescent="0.3">
      <c r="A23" s="47" t="s">
        <v>32</v>
      </c>
      <c r="B23" s="31">
        <v>2</v>
      </c>
      <c r="C23" s="48" t="s">
        <v>20</v>
      </c>
      <c r="D23" s="26">
        <f t="shared" ref="D23:D29" si="6">SUM(E23:H23)</f>
        <v>25</v>
      </c>
      <c r="E23" s="26">
        <v>25</v>
      </c>
      <c r="F23" s="26"/>
      <c r="G23" s="40"/>
      <c r="H23" s="26"/>
      <c r="I23" s="23">
        <f t="shared" ref="I23:I29" si="7">E23/$J$22</f>
        <v>3.125</v>
      </c>
      <c r="J23" s="23">
        <f t="shared" ref="J23:J29" si="8">(F23+G23+H23)/$J$22</f>
        <v>0</v>
      </c>
    </row>
    <row r="24" spans="1:10" s="39" customFormat="1" ht="14.25" customHeight="1" x14ac:dyDescent="0.3">
      <c r="A24" s="30" t="s">
        <v>33</v>
      </c>
      <c r="B24" s="54">
        <v>4</v>
      </c>
      <c r="C24" s="25" t="s">
        <v>14</v>
      </c>
      <c r="D24" s="26">
        <f t="shared" si="6"/>
        <v>30</v>
      </c>
      <c r="E24" s="27">
        <v>10</v>
      </c>
      <c r="F24" s="28">
        <v>7</v>
      </c>
      <c r="G24" s="28">
        <v>13</v>
      </c>
      <c r="H24" s="26"/>
      <c r="I24" s="23">
        <f t="shared" si="7"/>
        <v>1.25</v>
      </c>
      <c r="J24" s="23">
        <f t="shared" si="8"/>
        <v>2.5</v>
      </c>
    </row>
    <row r="25" spans="1:10" s="55" customFormat="1" ht="12" customHeight="1" x14ac:dyDescent="0.3">
      <c r="A25" s="30" t="s">
        <v>34</v>
      </c>
      <c r="B25" s="31">
        <v>4</v>
      </c>
      <c r="C25" s="25" t="s">
        <v>14</v>
      </c>
      <c r="D25" s="26">
        <f t="shared" si="6"/>
        <v>20</v>
      </c>
      <c r="E25" s="27">
        <v>10</v>
      </c>
      <c r="F25" s="28">
        <v>3</v>
      </c>
      <c r="G25" s="28">
        <v>7</v>
      </c>
      <c r="H25" s="26"/>
      <c r="I25" s="23">
        <f t="shared" si="7"/>
        <v>1.25</v>
      </c>
      <c r="J25" s="23">
        <f t="shared" si="8"/>
        <v>1.25</v>
      </c>
    </row>
    <row r="26" spans="1:10" s="42" customFormat="1" ht="12" customHeight="1" x14ac:dyDescent="0.3">
      <c r="A26" s="30" t="s">
        <v>35</v>
      </c>
      <c r="B26" s="24">
        <v>4</v>
      </c>
      <c r="C26" s="25" t="s">
        <v>20</v>
      </c>
      <c r="D26" s="26">
        <f t="shared" si="6"/>
        <v>25</v>
      </c>
      <c r="E26" s="27">
        <v>10</v>
      </c>
      <c r="F26" s="28">
        <v>5</v>
      </c>
      <c r="G26" s="28">
        <v>10</v>
      </c>
      <c r="H26" s="41"/>
      <c r="I26" s="23">
        <f t="shared" si="7"/>
        <v>1.25</v>
      </c>
      <c r="J26" s="23">
        <f t="shared" si="8"/>
        <v>1.875</v>
      </c>
    </row>
    <row r="27" spans="1:10" s="39" customFormat="1" ht="12" customHeight="1" x14ac:dyDescent="0.3">
      <c r="A27" s="30" t="s">
        <v>36</v>
      </c>
      <c r="B27" s="24">
        <v>4</v>
      </c>
      <c r="C27" s="44" t="s">
        <v>14</v>
      </c>
      <c r="D27" s="56">
        <f t="shared" si="6"/>
        <v>25</v>
      </c>
      <c r="E27" s="57">
        <v>10</v>
      </c>
      <c r="F27" s="58">
        <v>5</v>
      </c>
      <c r="G27" s="59">
        <v>10</v>
      </c>
      <c r="H27" s="56"/>
      <c r="I27" s="23">
        <f t="shared" si="7"/>
        <v>1.25</v>
      </c>
      <c r="J27" s="23">
        <f t="shared" si="8"/>
        <v>1.875</v>
      </c>
    </row>
    <row r="28" spans="1:10" s="13" customFormat="1" ht="12" customHeight="1" x14ac:dyDescent="0.3">
      <c r="A28" s="16" t="s">
        <v>37</v>
      </c>
      <c r="B28" s="24">
        <v>2</v>
      </c>
      <c r="C28" s="60" t="s">
        <v>14</v>
      </c>
      <c r="D28" s="26">
        <f t="shared" si="6"/>
        <v>13</v>
      </c>
      <c r="E28" s="27">
        <v>5</v>
      </c>
      <c r="F28" s="28">
        <v>3</v>
      </c>
      <c r="G28" s="28">
        <v>5</v>
      </c>
      <c r="H28" s="26"/>
      <c r="I28" s="23">
        <f t="shared" si="7"/>
        <v>0.625</v>
      </c>
      <c r="J28" s="23">
        <f t="shared" si="8"/>
        <v>1</v>
      </c>
    </row>
    <row r="29" spans="1:10" s="39" customFormat="1" ht="12" customHeight="1" x14ac:dyDescent="0.3">
      <c r="A29" s="16" t="s">
        <v>38</v>
      </c>
      <c r="B29" s="17">
        <v>1</v>
      </c>
      <c r="C29" s="61" t="s">
        <v>14</v>
      </c>
      <c r="D29" s="26">
        <f t="shared" si="6"/>
        <v>12</v>
      </c>
      <c r="E29" s="26"/>
      <c r="F29" s="26"/>
      <c r="G29" s="26">
        <v>12</v>
      </c>
      <c r="H29" s="26"/>
      <c r="I29" s="23">
        <f t="shared" si="7"/>
        <v>0</v>
      </c>
      <c r="J29" s="23">
        <f t="shared" si="8"/>
        <v>1.5</v>
      </c>
    </row>
    <row r="30" spans="1:10" s="13" customFormat="1" ht="12" customHeight="1" x14ac:dyDescent="0.3">
      <c r="A30" s="49" t="s">
        <v>22</v>
      </c>
      <c r="B30" s="50">
        <f>SUM(B23:B29)</f>
        <v>21</v>
      </c>
      <c r="C30" s="51">
        <f>COUNTIF(C23:C29,"e")</f>
        <v>2</v>
      </c>
      <c r="D30" s="62">
        <f>SUM(D23:D29)</f>
        <v>150</v>
      </c>
      <c r="E30" s="62">
        <f>SUM(E23:E29)</f>
        <v>70</v>
      </c>
      <c r="F30" s="62">
        <f>SUM(F23:F29)</f>
        <v>23</v>
      </c>
      <c r="G30" s="62">
        <f>SUM(G23:G29)</f>
        <v>57</v>
      </c>
      <c r="H30" s="62">
        <f>SUM(H23:H29)</f>
        <v>0</v>
      </c>
      <c r="I30" s="52">
        <f>ROUNDUP(E30/J$22,1)</f>
        <v>8.7999999999999989</v>
      </c>
      <c r="J30" s="53">
        <f>ROUNDUP((F30+G30+H30)/J$22,1)</f>
        <v>10</v>
      </c>
    </row>
    <row r="31" spans="1:10" s="13" customFormat="1" ht="12" customHeight="1" x14ac:dyDescent="0.3">
      <c r="A31" s="14" t="s">
        <v>39</v>
      </c>
      <c r="B31" s="102" t="s">
        <v>12</v>
      </c>
      <c r="C31" s="102"/>
      <c r="D31" s="102"/>
      <c r="E31" s="102"/>
      <c r="F31" s="102"/>
      <c r="G31" s="102"/>
      <c r="H31" s="102"/>
      <c r="I31" s="102"/>
      <c r="J31" s="15">
        <v>5</v>
      </c>
    </row>
    <row r="32" spans="1:10" s="13" customFormat="1" ht="12" customHeight="1" x14ac:dyDescent="0.3">
      <c r="A32" s="16" t="s">
        <v>40</v>
      </c>
      <c r="B32" s="24">
        <v>2</v>
      </c>
      <c r="C32" s="63" t="s">
        <v>14</v>
      </c>
      <c r="D32" s="26">
        <f>SUM(E32:H32)</f>
        <v>15</v>
      </c>
      <c r="E32" s="26">
        <v>5</v>
      </c>
      <c r="F32" s="26">
        <v>3</v>
      </c>
      <c r="G32" s="40">
        <v>7</v>
      </c>
      <c r="H32" s="26"/>
      <c r="I32" s="64">
        <f>ROUNDUP(E32/J$31,1)</f>
        <v>1</v>
      </c>
      <c r="J32" s="23">
        <f>ROUNDUP((F32+G32+H32)/J$31,1)</f>
        <v>2</v>
      </c>
    </row>
    <row r="33" spans="1:10" s="13" customFormat="1" ht="12" customHeight="1" x14ac:dyDescent="0.3">
      <c r="A33" s="30" t="s">
        <v>41</v>
      </c>
      <c r="B33" s="24">
        <v>3</v>
      </c>
      <c r="C33" s="63" t="s">
        <v>14</v>
      </c>
      <c r="D33" s="26">
        <f>SUM(E33:H33)</f>
        <v>25</v>
      </c>
      <c r="E33" s="41">
        <v>10</v>
      </c>
      <c r="F33" s="41">
        <v>5</v>
      </c>
      <c r="G33" s="65">
        <v>10</v>
      </c>
      <c r="H33" s="41"/>
      <c r="I33" s="64">
        <f>ROUNDUP(E33/J$31,1)</f>
        <v>2</v>
      </c>
      <c r="J33" s="23">
        <f>ROUNDUP((F33+G33+H33)/J$31,1)</f>
        <v>3</v>
      </c>
    </row>
    <row r="34" spans="1:10" s="13" customFormat="1" ht="12" customHeight="1" x14ac:dyDescent="0.3">
      <c r="A34" s="30" t="s">
        <v>42</v>
      </c>
      <c r="B34" s="24">
        <v>4</v>
      </c>
      <c r="C34" s="25" t="s">
        <v>20</v>
      </c>
      <c r="D34" s="26">
        <f>SUM(E34:H34)</f>
        <v>15</v>
      </c>
      <c r="E34" s="41">
        <v>5</v>
      </c>
      <c r="F34" s="26">
        <v>3</v>
      </c>
      <c r="G34" s="40">
        <v>7</v>
      </c>
      <c r="H34" s="66"/>
      <c r="I34" s="64">
        <f>ROUNDUP(E34/J$31,1)</f>
        <v>1</v>
      </c>
      <c r="J34" s="23">
        <f>ROUNDUP((F34+G34+H34)/J$31,1)</f>
        <v>2</v>
      </c>
    </row>
    <row r="35" spans="1:10" s="13" customFormat="1" ht="12" customHeight="1" x14ac:dyDescent="0.3">
      <c r="A35" s="30" t="s">
        <v>43</v>
      </c>
      <c r="B35" s="24">
        <v>4</v>
      </c>
      <c r="C35" s="25" t="s">
        <v>20</v>
      </c>
      <c r="D35" s="26">
        <f>SUM(E35:H35)</f>
        <v>25</v>
      </c>
      <c r="E35" s="41">
        <v>10</v>
      </c>
      <c r="F35" s="26">
        <v>5</v>
      </c>
      <c r="G35" s="40">
        <v>10</v>
      </c>
      <c r="H35" s="66"/>
      <c r="I35" s="64">
        <f>ROUNDUP(E35/J$31,1)</f>
        <v>2</v>
      </c>
      <c r="J35" s="23">
        <f>ROUNDUP((F35+G35+H35)/J$31,1)</f>
        <v>3</v>
      </c>
    </row>
    <row r="36" spans="1:10" s="13" customFormat="1" ht="12" customHeight="1" x14ac:dyDescent="0.3">
      <c r="A36" s="16" t="s">
        <v>44</v>
      </c>
      <c r="B36" s="24">
        <v>2</v>
      </c>
      <c r="C36" s="25" t="s">
        <v>14</v>
      </c>
      <c r="D36" s="26">
        <f>SUM(E36:H36)</f>
        <v>15</v>
      </c>
      <c r="E36" s="41"/>
      <c r="F36" s="26"/>
      <c r="G36" s="26">
        <v>15</v>
      </c>
      <c r="H36" s="26"/>
      <c r="I36" s="64">
        <f>ROUNDUP(E36/J$31,1)</f>
        <v>0</v>
      </c>
      <c r="J36" s="23">
        <f>ROUNDUP((F36+G36+H36)/J$31,1)</f>
        <v>3</v>
      </c>
    </row>
    <row r="37" spans="1:10" s="13" customFormat="1" ht="12" customHeight="1" x14ac:dyDescent="0.3">
      <c r="A37" s="16" t="s">
        <v>45</v>
      </c>
      <c r="B37" s="24">
        <v>15</v>
      </c>
      <c r="C37" s="63" t="s">
        <v>20</v>
      </c>
      <c r="D37" s="26"/>
      <c r="E37" s="41"/>
      <c r="F37" s="41"/>
      <c r="G37" s="65"/>
      <c r="H37" s="67"/>
      <c r="I37" s="26"/>
      <c r="J37" s="41"/>
    </row>
    <row r="38" spans="1:10" s="13" customFormat="1" ht="12" customHeight="1" x14ac:dyDescent="0.3">
      <c r="A38" s="49" t="s">
        <v>22</v>
      </c>
      <c r="B38" s="50">
        <f>SUM(B32:B37)</f>
        <v>30</v>
      </c>
      <c r="C38" s="51">
        <f>COUNTIF(C32:C37,"e")</f>
        <v>3</v>
      </c>
      <c r="D38" s="35">
        <f>SUM(D32:D37)</f>
        <v>95</v>
      </c>
      <c r="E38" s="35">
        <f>SUM(E32:E37)</f>
        <v>30</v>
      </c>
      <c r="F38" s="35">
        <f>SUM(F32:F37)</f>
        <v>16</v>
      </c>
      <c r="G38" s="35">
        <f>SUM(G32:G37)</f>
        <v>49</v>
      </c>
      <c r="H38" s="68"/>
      <c r="I38" s="35">
        <f>SUM(I32:I37)</f>
        <v>6</v>
      </c>
      <c r="J38" s="35">
        <f>SUM(J32:J37)</f>
        <v>13</v>
      </c>
    </row>
    <row r="39" spans="1:10" s="13" customFormat="1" ht="12" customHeight="1" x14ac:dyDescent="0.3">
      <c r="A39" s="14" t="s">
        <v>46</v>
      </c>
      <c r="B39" s="69">
        <f t="shared" ref="B39:H39" si="9">B12+B21+B30+B38</f>
        <v>90</v>
      </c>
      <c r="C39" s="70">
        <f t="shared" si="9"/>
        <v>9</v>
      </c>
      <c r="D39" s="70">
        <f t="shared" si="9"/>
        <v>540</v>
      </c>
      <c r="E39" s="71">
        <f t="shared" si="9"/>
        <v>245</v>
      </c>
      <c r="F39" s="70">
        <f t="shared" si="9"/>
        <v>86</v>
      </c>
      <c r="G39" s="70">
        <f t="shared" si="9"/>
        <v>209</v>
      </c>
      <c r="H39" s="70">
        <f t="shared" si="9"/>
        <v>0</v>
      </c>
      <c r="I39" s="72"/>
      <c r="J39" s="72"/>
    </row>
    <row r="40" spans="1:10" s="79" customFormat="1" ht="13.8" x14ac:dyDescent="0.25">
      <c r="A40" s="73" t="s">
        <v>47</v>
      </c>
      <c r="B40" s="74"/>
      <c r="C40" s="75"/>
      <c r="D40" s="76"/>
      <c r="E40" s="53">
        <f>(E39/D39)*100</f>
        <v>45.370370370370374</v>
      </c>
      <c r="F40" s="53">
        <f>(F39/D39)*100</f>
        <v>15.925925925925927</v>
      </c>
      <c r="G40" s="53">
        <f>(G39/D39)*100</f>
        <v>38.703703703703702</v>
      </c>
      <c r="H40" s="53">
        <f>(H39/D39)*100</f>
        <v>0</v>
      </c>
      <c r="I40" s="77"/>
      <c r="J40" s="78"/>
    </row>
    <row r="41" spans="1:10" s="79" customFormat="1" ht="13.8" x14ac:dyDescent="0.3">
      <c r="A41" s="80" t="s">
        <v>48</v>
      </c>
      <c r="B41" s="81"/>
      <c r="C41" s="82"/>
      <c r="D41" s="83"/>
      <c r="E41" s="84"/>
      <c r="F41" s="84"/>
      <c r="G41" s="84"/>
      <c r="H41" s="84"/>
      <c r="I41" s="77"/>
      <c r="J41" s="78"/>
    </row>
    <row r="42" spans="1:10" ht="13.8" x14ac:dyDescent="0.3">
      <c r="A42" s="85"/>
      <c r="B42" s="86"/>
      <c r="C42" s="87"/>
      <c r="D42" s="87"/>
      <c r="E42" s="87"/>
      <c r="F42" s="87"/>
      <c r="G42" s="87"/>
      <c r="H42" s="87"/>
      <c r="I42" s="87"/>
      <c r="J42" s="88"/>
    </row>
    <row r="43" spans="1:10" ht="13.8" x14ac:dyDescent="0.3">
      <c r="A43" s="89" t="s">
        <v>49</v>
      </c>
      <c r="B43" s="103" t="s">
        <v>12</v>
      </c>
      <c r="C43" s="103"/>
      <c r="D43" s="103"/>
      <c r="E43" s="103"/>
      <c r="F43" s="103"/>
      <c r="G43" s="103"/>
      <c r="H43" s="103"/>
      <c r="I43" s="103"/>
      <c r="J43" s="90">
        <v>8</v>
      </c>
    </row>
    <row r="44" spans="1:10" ht="14.25" customHeight="1" x14ac:dyDescent="0.25">
      <c r="A44" s="43" t="s">
        <v>50</v>
      </c>
      <c r="B44" s="31">
        <v>2</v>
      </c>
      <c r="C44" s="63" t="s">
        <v>14</v>
      </c>
      <c r="D44" s="41">
        <f>SUM(E44:H44)</f>
        <v>15</v>
      </c>
      <c r="E44" s="27">
        <v>5</v>
      </c>
      <c r="F44" s="28">
        <v>3</v>
      </c>
      <c r="G44" s="28">
        <v>7</v>
      </c>
      <c r="H44" s="91"/>
      <c r="I44" s="23">
        <f>E44/J$43</f>
        <v>0.625</v>
      </c>
      <c r="J44" s="23">
        <f>ROUNDUP((F44+G44+H44)/J$43,3)</f>
        <v>1.25</v>
      </c>
    </row>
    <row r="45" spans="1:10" ht="14.25" customHeight="1" x14ac:dyDescent="0.25">
      <c r="A45" s="43" t="s">
        <v>51</v>
      </c>
      <c r="B45" s="31">
        <v>2</v>
      </c>
      <c r="C45" s="63" t="s">
        <v>14</v>
      </c>
      <c r="D45" s="41">
        <f>SUM(E45:H45)</f>
        <v>15</v>
      </c>
      <c r="E45" s="27">
        <v>5</v>
      </c>
      <c r="F45" s="28">
        <v>3</v>
      </c>
      <c r="G45" s="28">
        <v>7</v>
      </c>
      <c r="H45" s="91"/>
      <c r="I45" s="23">
        <f>E45/J$43</f>
        <v>0.625</v>
      </c>
      <c r="J45" s="23">
        <f>ROUNDUP((F45+G45+H45)/J$43,3)</f>
        <v>1.25</v>
      </c>
    </row>
    <row r="46" spans="1:10" ht="14.25" customHeight="1" x14ac:dyDescent="0.25">
      <c r="A46" s="43" t="s">
        <v>52</v>
      </c>
      <c r="B46" s="92">
        <v>2</v>
      </c>
      <c r="C46" s="63" t="s">
        <v>14</v>
      </c>
      <c r="D46" s="41">
        <v>15</v>
      </c>
      <c r="E46" s="27">
        <v>5</v>
      </c>
      <c r="F46" s="28">
        <v>3</v>
      </c>
      <c r="G46" s="28">
        <v>7</v>
      </c>
      <c r="H46" s="91"/>
      <c r="I46" s="23">
        <f>E46/J$43</f>
        <v>0.625</v>
      </c>
      <c r="J46" s="23">
        <f>ROUNDUP((F46+G46+H46)/J$43,3)</f>
        <v>1.25</v>
      </c>
    </row>
    <row r="47" spans="1:10" ht="13.8" x14ac:dyDescent="0.25">
      <c r="A47" s="93" t="s">
        <v>37</v>
      </c>
      <c r="B47" s="104" t="s">
        <v>12</v>
      </c>
      <c r="C47" s="104"/>
      <c r="D47" s="104"/>
      <c r="E47" s="104"/>
      <c r="F47" s="104"/>
      <c r="G47" s="104"/>
      <c r="H47" s="104"/>
      <c r="I47" s="104"/>
      <c r="J47" s="94">
        <v>8</v>
      </c>
    </row>
    <row r="48" spans="1:10" ht="13.8" x14ac:dyDescent="0.25">
      <c r="A48" s="43" t="s">
        <v>53</v>
      </c>
      <c r="B48" s="92">
        <v>2</v>
      </c>
      <c r="C48" s="63" t="s">
        <v>14</v>
      </c>
      <c r="D48" s="41">
        <f>SUM(E48:H48)</f>
        <v>13</v>
      </c>
      <c r="E48" s="27">
        <v>5</v>
      </c>
      <c r="F48" s="28">
        <v>3</v>
      </c>
      <c r="G48" s="28">
        <v>5</v>
      </c>
      <c r="H48" s="41"/>
      <c r="I48" s="23">
        <f>E48/J$47</f>
        <v>0.625</v>
      </c>
      <c r="J48" s="23">
        <f>ROUNDUP((F48+G48+H48)/J$47,3)</f>
        <v>1</v>
      </c>
    </row>
    <row r="49" spans="1:10" ht="13.8" x14ac:dyDescent="0.25">
      <c r="A49" s="43" t="s">
        <v>54</v>
      </c>
      <c r="B49" s="92">
        <v>2</v>
      </c>
      <c r="C49" s="63" t="s">
        <v>14</v>
      </c>
      <c r="D49" s="41">
        <f>SUM(E49:H49)</f>
        <v>13</v>
      </c>
      <c r="E49" s="27">
        <v>5</v>
      </c>
      <c r="F49" s="28">
        <v>3</v>
      </c>
      <c r="G49" s="28">
        <v>5</v>
      </c>
      <c r="H49" s="41"/>
      <c r="I49" s="23">
        <f>E49/J$47</f>
        <v>0.625</v>
      </c>
      <c r="J49" s="23">
        <f>ROUNDUP((F49+G49+H49)/J$47,3)</f>
        <v>1</v>
      </c>
    </row>
    <row r="50" spans="1:10" ht="13.8" x14ac:dyDescent="0.25">
      <c r="A50" s="43" t="s">
        <v>55</v>
      </c>
      <c r="B50" s="92">
        <v>2</v>
      </c>
      <c r="C50" s="63" t="s">
        <v>14</v>
      </c>
      <c r="D50" s="41">
        <v>13</v>
      </c>
      <c r="E50" s="27">
        <v>5</v>
      </c>
      <c r="F50" s="28">
        <v>3</v>
      </c>
      <c r="G50" s="28">
        <v>5</v>
      </c>
      <c r="H50" s="41"/>
      <c r="I50" s="23">
        <f>E50/J$47</f>
        <v>0.625</v>
      </c>
      <c r="J50" s="23">
        <f>ROUNDUP((F50+G50+H50)/J$47,3)</f>
        <v>1</v>
      </c>
    </row>
    <row r="51" spans="1:10" ht="13.8" x14ac:dyDescent="0.25">
      <c r="A51" s="93" t="s">
        <v>56</v>
      </c>
      <c r="B51" s="105" t="s">
        <v>12</v>
      </c>
      <c r="C51" s="105"/>
      <c r="D51" s="105"/>
      <c r="E51" s="105"/>
      <c r="F51" s="105"/>
      <c r="G51" s="105"/>
      <c r="H51" s="105"/>
      <c r="I51" s="105"/>
      <c r="J51" s="95">
        <v>5</v>
      </c>
    </row>
    <row r="52" spans="1:10" ht="13.8" x14ac:dyDescent="0.25">
      <c r="A52" s="43" t="s">
        <v>57</v>
      </c>
      <c r="B52" s="92">
        <v>2</v>
      </c>
      <c r="C52" s="63" t="s">
        <v>14</v>
      </c>
      <c r="D52" s="41">
        <v>15</v>
      </c>
      <c r="E52" s="27">
        <v>5</v>
      </c>
      <c r="F52" s="28">
        <v>3</v>
      </c>
      <c r="G52" s="28">
        <v>7</v>
      </c>
      <c r="H52" s="41"/>
      <c r="I52" s="23">
        <f>E52/J$51</f>
        <v>1</v>
      </c>
      <c r="J52" s="23">
        <f>ROUNDUP((F52+G52+H52)/J$51,3)</f>
        <v>2</v>
      </c>
    </row>
    <row r="53" spans="1:10" ht="13.8" x14ac:dyDescent="0.25">
      <c r="A53" s="43" t="s">
        <v>58</v>
      </c>
      <c r="B53" s="92">
        <v>2</v>
      </c>
      <c r="C53" s="63" t="s">
        <v>14</v>
      </c>
      <c r="D53" s="41">
        <v>15</v>
      </c>
      <c r="E53" s="27">
        <v>5</v>
      </c>
      <c r="F53" s="28">
        <v>3</v>
      </c>
      <c r="G53" s="28">
        <v>7</v>
      </c>
      <c r="H53" s="41"/>
      <c r="I53" s="23">
        <f>E53/J$51</f>
        <v>1</v>
      </c>
      <c r="J53" s="23">
        <f>ROUNDUP((F53+G53+H53)/J$51,3)</f>
        <v>2</v>
      </c>
    </row>
    <row r="54" spans="1:10" ht="13.8" x14ac:dyDescent="0.25">
      <c r="A54" s="43" t="s">
        <v>59</v>
      </c>
      <c r="B54" s="92">
        <v>2</v>
      </c>
      <c r="C54" s="63" t="s">
        <v>14</v>
      </c>
      <c r="D54" s="41">
        <v>15</v>
      </c>
      <c r="E54" s="27">
        <v>5</v>
      </c>
      <c r="F54" s="28">
        <v>3</v>
      </c>
      <c r="G54" s="28">
        <v>7</v>
      </c>
      <c r="H54" s="41"/>
      <c r="I54" s="23">
        <f>E54/J$51</f>
        <v>1</v>
      </c>
      <c r="J54" s="23">
        <f>ROUNDUP((F54+G54+H54)/J$51,3)</f>
        <v>2</v>
      </c>
    </row>
    <row r="55" spans="1:10" ht="13.8" x14ac:dyDescent="0.25">
      <c r="A55" s="43" t="s">
        <v>60</v>
      </c>
      <c r="B55" s="92">
        <v>2</v>
      </c>
      <c r="C55" s="63" t="s">
        <v>14</v>
      </c>
      <c r="D55" s="41">
        <v>15</v>
      </c>
      <c r="E55" s="27">
        <v>5</v>
      </c>
      <c r="F55" s="28">
        <v>3</v>
      </c>
      <c r="G55" s="28">
        <v>7</v>
      </c>
      <c r="H55" s="41"/>
      <c r="I55" s="23">
        <f>E55/J$51</f>
        <v>1</v>
      </c>
      <c r="J55" s="23">
        <f>ROUNDUP((F55+G55+H55)/J$51,3)</f>
        <v>2</v>
      </c>
    </row>
    <row r="56" spans="1:10" ht="13.8" x14ac:dyDescent="0.3">
      <c r="A56" s="85"/>
      <c r="B56" s="86"/>
      <c r="C56" s="87"/>
      <c r="D56" s="87"/>
      <c r="E56" s="87"/>
      <c r="F56" s="87"/>
      <c r="G56" s="87"/>
      <c r="H56" s="87"/>
      <c r="I56" s="87"/>
      <c r="J56" s="88"/>
    </row>
    <row r="57" spans="1:10" ht="13.8" x14ac:dyDescent="0.3">
      <c r="A57" s="5"/>
      <c r="B57" s="86"/>
      <c r="C57" s="87"/>
      <c r="D57" s="87"/>
      <c r="E57" s="87"/>
      <c r="F57" s="87"/>
      <c r="G57" s="87"/>
      <c r="H57" s="87"/>
      <c r="I57" s="87"/>
      <c r="J57" s="88"/>
    </row>
    <row r="58" spans="1:10" ht="13.8" x14ac:dyDescent="0.3">
      <c r="A58" s="85"/>
      <c r="B58" s="86"/>
      <c r="C58" s="87"/>
      <c r="D58" s="87"/>
      <c r="E58" s="87"/>
      <c r="F58" s="87"/>
      <c r="G58" s="87"/>
      <c r="H58" s="87"/>
      <c r="I58" s="87"/>
      <c r="J58" s="88"/>
    </row>
    <row r="59" spans="1:10" x14ac:dyDescent="0.25">
      <c r="A59" s="96"/>
    </row>
  </sheetData>
  <mergeCells count="9">
    <mergeCell ref="B31:I31"/>
    <mergeCell ref="B43:I43"/>
    <mergeCell ref="B47:I47"/>
    <mergeCell ref="B51:I51"/>
    <mergeCell ref="A1:J1"/>
    <mergeCell ref="A2:J2"/>
    <mergeCell ref="B4:I4"/>
    <mergeCell ref="B13:I13"/>
    <mergeCell ref="B22:I22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4" zoomScaleNormal="100" workbookViewId="0">
      <selection activeCell="N20" sqref="N20"/>
    </sheetView>
  </sheetViews>
  <sheetFormatPr defaultColWidth="8.5546875" defaultRowHeight="13.2" x14ac:dyDescent="0.25"/>
  <cols>
    <col min="1" max="1" width="35.6640625" customWidth="1"/>
    <col min="2" max="2" width="5.88671875" customWidth="1"/>
    <col min="3" max="3" width="5" customWidth="1"/>
    <col min="4" max="4" width="6.5546875" customWidth="1"/>
    <col min="5" max="5" width="5.33203125" customWidth="1"/>
    <col min="6" max="6" width="5" customWidth="1"/>
    <col min="7" max="7" width="4.44140625" customWidth="1"/>
    <col min="8" max="8" width="4.5546875" customWidth="1"/>
    <col min="9" max="9" width="7.109375" customWidth="1"/>
    <col min="10" max="10" width="7.5546875" customWidth="1"/>
  </cols>
  <sheetData>
    <row r="1" spans="1:10" ht="33" customHeight="1" x14ac:dyDescent="0.25">
      <c r="A1" s="108" t="s">
        <v>61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66" customHeight="1" x14ac:dyDescent="0.2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8" t="s">
        <v>10</v>
      </c>
    </row>
    <row r="3" spans="1:10" x14ac:dyDescent="0.25">
      <c r="A3" s="14" t="s">
        <v>11</v>
      </c>
      <c r="B3" s="102" t="s">
        <v>12</v>
      </c>
      <c r="C3" s="102"/>
      <c r="D3" s="102"/>
      <c r="E3" s="102"/>
      <c r="F3" s="102"/>
      <c r="G3" s="102"/>
      <c r="H3" s="102"/>
      <c r="I3" s="102"/>
      <c r="J3" s="15">
        <v>8</v>
      </c>
    </row>
    <row r="4" spans="1:10" ht="18" x14ac:dyDescent="0.35">
      <c r="A4" s="30" t="s">
        <v>16</v>
      </c>
      <c r="B4" s="24">
        <v>2</v>
      </c>
      <c r="C4" s="25" t="s">
        <v>14</v>
      </c>
      <c r="D4" s="26">
        <f>SUM(E4:H4)</f>
        <v>30</v>
      </c>
      <c r="E4" s="27">
        <v>10</v>
      </c>
      <c r="F4" s="28">
        <v>7</v>
      </c>
      <c r="G4" s="28">
        <v>13</v>
      </c>
      <c r="H4" s="29"/>
      <c r="I4" s="23">
        <f>E4/8</f>
        <v>1.25</v>
      </c>
      <c r="J4" s="23">
        <f>(F4+G4+H4)/8</f>
        <v>2.5</v>
      </c>
    </row>
    <row r="5" spans="1:10" ht="13.8" x14ac:dyDescent="0.25">
      <c r="A5" s="30" t="s">
        <v>18</v>
      </c>
      <c r="B5" s="31">
        <v>3</v>
      </c>
      <c r="C5" s="25" t="s">
        <v>14</v>
      </c>
      <c r="D5" s="26">
        <f>SUM(E5:H5)</f>
        <v>15</v>
      </c>
      <c r="E5" s="27">
        <v>10</v>
      </c>
      <c r="F5" s="28">
        <v>5</v>
      </c>
      <c r="G5" s="28"/>
      <c r="H5" s="26"/>
      <c r="I5" s="23">
        <f>E5/8</f>
        <v>1.25</v>
      </c>
      <c r="J5" s="23">
        <f>(F5+G5+H5)/8</f>
        <v>0.625</v>
      </c>
    </row>
    <row r="6" spans="1:10" ht="18" x14ac:dyDescent="0.35">
      <c r="A6" s="30" t="s">
        <v>19</v>
      </c>
      <c r="B6" s="31">
        <v>4</v>
      </c>
      <c r="C6" s="25" t="s">
        <v>20</v>
      </c>
      <c r="D6" s="26">
        <f>SUM(E6:H6)</f>
        <v>20</v>
      </c>
      <c r="E6" s="27">
        <v>10</v>
      </c>
      <c r="F6" s="28">
        <v>3</v>
      </c>
      <c r="G6" s="28">
        <v>7</v>
      </c>
      <c r="H6" s="29"/>
      <c r="I6" s="23">
        <f>E6/8</f>
        <v>1.25</v>
      </c>
      <c r="J6" s="23">
        <f>(F6+G6+H6)/8</f>
        <v>1.25</v>
      </c>
    </row>
    <row r="7" spans="1:10" ht="13.8" x14ac:dyDescent="0.25">
      <c r="A7" s="32" t="s">
        <v>22</v>
      </c>
      <c r="B7" s="33">
        <f>SUM(B4:B6)</f>
        <v>9</v>
      </c>
      <c r="C7" s="34">
        <f>COUNTIF(C4:C6,"e")</f>
        <v>1</v>
      </c>
      <c r="D7" s="35">
        <f t="shared" ref="D7:J7" si="0">SUM(D4:D6)</f>
        <v>65</v>
      </c>
      <c r="E7" s="35">
        <f t="shared" si="0"/>
        <v>30</v>
      </c>
      <c r="F7" s="35">
        <f t="shared" si="0"/>
        <v>15</v>
      </c>
      <c r="G7" s="35">
        <f t="shared" si="0"/>
        <v>20</v>
      </c>
      <c r="H7" s="36">
        <f t="shared" si="0"/>
        <v>0</v>
      </c>
      <c r="I7" s="36">
        <f t="shared" si="0"/>
        <v>3.75</v>
      </c>
      <c r="J7" s="36">
        <f t="shared" si="0"/>
        <v>4.375</v>
      </c>
    </row>
    <row r="8" spans="1:10" x14ac:dyDescent="0.25">
      <c r="A8" s="14" t="s">
        <v>23</v>
      </c>
      <c r="B8" s="102" t="s">
        <v>12</v>
      </c>
      <c r="C8" s="102"/>
      <c r="D8" s="102"/>
      <c r="E8" s="102"/>
      <c r="F8" s="102"/>
      <c r="G8" s="102"/>
      <c r="H8" s="102"/>
      <c r="I8" s="102"/>
      <c r="J8" s="15">
        <v>8</v>
      </c>
    </row>
    <row r="9" spans="1:10" ht="13.8" x14ac:dyDescent="0.3">
      <c r="A9" s="30" t="s">
        <v>25</v>
      </c>
      <c r="B9" s="24">
        <v>4</v>
      </c>
      <c r="C9" s="25" t="s">
        <v>20</v>
      </c>
      <c r="D9" s="26">
        <f>SUM(E9:H9)</f>
        <v>20</v>
      </c>
      <c r="E9" s="26">
        <v>10</v>
      </c>
      <c r="F9" s="26">
        <v>3</v>
      </c>
      <c r="G9" s="40">
        <v>7</v>
      </c>
      <c r="H9" s="26"/>
      <c r="I9" s="23">
        <f>E9/8</f>
        <v>1.25</v>
      </c>
      <c r="J9" s="23">
        <f>(F9+G9+H9)/8</f>
        <v>1.25</v>
      </c>
    </row>
    <row r="10" spans="1:10" ht="13.8" x14ac:dyDescent="0.3">
      <c r="A10" s="30" t="s">
        <v>26</v>
      </c>
      <c r="B10" s="24">
        <v>2</v>
      </c>
      <c r="C10" s="25" t="s">
        <v>14</v>
      </c>
      <c r="D10" s="26">
        <f>SUM(E10:H10)</f>
        <v>25</v>
      </c>
      <c r="E10" s="27">
        <v>10</v>
      </c>
      <c r="F10" s="28">
        <v>5</v>
      </c>
      <c r="G10" s="28">
        <v>10</v>
      </c>
      <c r="H10" s="41"/>
      <c r="I10" s="23">
        <f>E10/8</f>
        <v>1.25</v>
      </c>
      <c r="J10" s="23">
        <f>(F10+G10+H10)/8</f>
        <v>1.875</v>
      </c>
    </row>
    <row r="11" spans="1:10" ht="13.5" customHeight="1" x14ac:dyDescent="0.3">
      <c r="A11" s="43" t="s">
        <v>27</v>
      </c>
      <c r="B11" s="24">
        <v>3</v>
      </c>
      <c r="C11" s="44" t="s">
        <v>14</v>
      </c>
      <c r="D11" s="26">
        <f>SUM(E11:H11)</f>
        <v>15</v>
      </c>
      <c r="E11" s="45">
        <v>5</v>
      </c>
      <c r="F11" s="28">
        <v>3</v>
      </c>
      <c r="G11" s="46">
        <v>7</v>
      </c>
      <c r="H11" s="26"/>
      <c r="I11" s="23">
        <f>E11/8</f>
        <v>0.625</v>
      </c>
      <c r="J11" s="23">
        <f>(F11+G11+H11)/8</f>
        <v>1.25</v>
      </c>
    </row>
    <row r="12" spans="1:10" ht="13.8" x14ac:dyDescent="0.3">
      <c r="A12" s="30" t="s">
        <v>30</v>
      </c>
      <c r="B12" s="17">
        <v>4</v>
      </c>
      <c r="C12" s="25" t="s">
        <v>14</v>
      </c>
      <c r="D12" s="26">
        <f>SUM(E12:H12)</f>
        <v>15</v>
      </c>
      <c r="E12" s="26">
        <v>5</v>
      </c>
      <c r="F12" s="26">
        <v>3</v>
      </c>
      <c r="G12" s="26">
        <v>7</v>
      </c>
      <c r="H12" s="26"/>
      <c r="I12" s="23">
        <f>E12/8</f>
        <v>0.625</v>
      </c>
      <c r="J12" s="23">
        <f>(F12+G12+H12)/8</f>
        <v>1.25</v>
      </c>
    </row>
    <row r="13" spans="1:10" ht="13.8" x14ac:dyDescent="0.25">
      <c r="A13" s="49" t="s">
        <v>22</v>
      </c>
      <c r="B13" s="50">
        <f>SUM(B9:B12)</f>
        <v>13</v>
      </c>
      <c r="C13" s="51">
        <f>COUNTIF(C9:C12,"e")</f>
        <v>1</v>
      </c>
      <c r="D13" s="35">
        <f t="shared" ref="D13:J13" si="1">SUM(D9:D12)</f>
        <v>75</v>
      </c>
      <c r="E13" s="35">
        <f t="shared" si="1"/>
        <v>30</v>
      </c>
      <c r="F13" s="35">
        <f t="shared" si="1"/>
        <v>14</v>
      </c>
      <c r="G13" s="35">
        <f t="shared" si="1"/>
        <v>31</v>
      </c>
      <c r="H13" s="35">
        <f t="shared" si="1"/>
        <v>0</v>
      </c>
      <c r="I13" s="35">
        <f t="shared" si="1"/>
        <v>3.75</v>
      </c>
      <c r="J13" s="35">
        <f t="shared" si="1"/>
        <v>5.625</v>
      </c>
    </row>
    <row r="14" spans="1:10" x14ac:dyDescent="0.25">
      <c r="A14" s="14" t="s">
        <v>31</v>
      </c>
      <c r="B14" s="102" t="s">
        <v>12</v>
      </c>
      <c r="C14" s="102"/>
      <c r="D14" s="102"/>
      <c r="E14" s="102"/>
      <c r="F14" s="102"/>
      <c r="G14" s="102"/>
      <c r="H14" s="102"/>
      <c r="I14" s="102"/>
      <c r="J14" s="15">
        <v>8</v>
      </c>
    </row>
    <row r="15" spans="1:10" ht="13.8" x14ac:dyDescent="0.25">
      <c r="A15" s="30" t="s">
        <v>33</v>
      </c>
      <c r="B15" s="54">
        <v>4</v>
      </c>
      <c r="C15" s="25" t="s">
        <v>14</v>
      </c>
      <c r="D15" s="26">
        <f>SUM(E15:H15)</f>
        <v>30</v>
      </c>
      <c r="E15" s="27">
        <v>10</v>
      </c>
      <c r="F15" s="28">
        <v>7</v>
      </c>
      <c r="G15" s="28">
        <v>13</v>
      </c>
      <c r="H15" s="26"/>
      <c r="I15" s="23">
        <f>E15/8</f>
        <v>1.25</v>
      </c>
      <c r="J15" s="23">
        <f>(F15+G15+H15)/8</f>
        <v>2.5</v>
      </c>
    </row>
    <row r="16" spans="1:10" ht="13.8" x14ac:dyDescent="0.25">
      <c r="A16" s="30" t="s">
        <v>34</v>
      </c>
      <c r="B16" s="31">
        <v>4</v>
      </c>
      <c r="C16" s="25" t="s">
        <v>14</v>
      </c>
      <c r="D16" s="26">
        <f>SUM(E16:H16)</f>
        <v>20</v>
      </c>
      <c r="E16" s="27">
        <v>10</v>
      </c>
      <c r="F16" s="28">
        <v>3</v>
      </c>
      <c r="G16" s="28">
        <v>7</v>
      </c>
      <c r="H16" s="26"/>
      <c r="I16" s="23">
        <f>E16/8</f>
        <v>1.25</v>
      </c>
      <c r="J16" s="23">
        <f>(F16+G16+H16)/8</f>
        <v>1.25</v>
      </c>
    </row>
    <row r="17" spans="1:10" ht="13.8" x14ac:dyDescent="0.3">
      <c r="A17" s="30" t="s">
        <v>35</v>
      </c>
      <c r="B17" s="24">
        <v>4</v>
      </c>
      <c r="C17" s="97" t="s">
        <v>20</v>
      </c>
      <c r="D17" s="56">
        <f>SUM(E17:H17)</f>
        <v>25</v>
      </c>
      <c r="E17" s="57">
        <v>10</v>
      </c>
      <c r="F17" s="59">
        <v>5</v>
      </c>
      <c r="G17" s="59">
        <v>10</v>
      </c>
      <c r="H17" s="98"/>
      <c r="I17" s="99">
        <f>E17/8</f>
        <v>1.25</v>
      </c>
      <c r="J17" s="99">
        <f>(F17+G17+H17)/8</f>
        <v>1.875</v>
      </c>
    </row>
    <row r="18" spans="1:10" ht="13.8" x14ac:dyDescent="0.3">
      <c r="A18" s="30" t="s">
        <v>36</v>
      </c>
      <c r="B18" s="24">
        <v>4</v>
      </c>
      <c r="C18" s="63" t="s">
        <v>14</v>
      </c>
      <c r="D18" s="26">
        <f>SUM(E18:H18)</f>
        <v>25</v>
      </c>
      <c r="E18" s="27">
        <v>10</v>
      </c>
      <c r="F18" s="28">
        <v>5</v>
      </c>
      <c r="G18" s="28">
        <v>10</v>
      </c>
      <c r="H18" s="26"/>
      <c r="I18" s="23">
        <f>E18/8</f>
        <v>1.25</v>
      </c>
      <c r="J18" s="23">
        <f>(F18+G18+H18)/8</f>
        <v>1.875</v>
      </c>
    </row>
    <row r="19" spans="1:10" ht="13.8" x14ac:dyDescent="0.25">
      <c r="A19" s="49" t="s">
        <v>22</v>
      </c>
      <c r="B19" s="50">
        <f>SUM(B15:B18)</f>
        <v>16</v>
      </c>
      <c r="C19" s="51">
        <f>COUNTIF(C15:C18,"e")</f>
        <v>1</v>
      </c>
      <c r="D19" s="35">
        <f t="shared" ref="D19:J19" si="2">SUM(D15:D18)</f>
        <v>100</v>
      </c>
      <c r="E19" s="35">
        <f t="shared" si="2"/>
        <v>40</v>
      </c>
      <c r="F19" s="35">
        <f t="shared" si="2"/>
        <v>20</v>
      </c>
      <c r="G19" s="35">
        <f t="shared" si="2"/>
        <v>40</v>
      </c>
      <c r="H19" s="35">
        <f t="shared" si="2"/>
        <v>0</v>
      </c>
      <c r="I19" s="35">
        <f t="shared" si="2"/>
        <v>5</v>
      </c>
      <c r="J19" s="35">
        <f t="shared" si="2"/>
        <v>7.5</v>
      </c>
    </row>
    <row r="20" spans="1:10" x14ac:dyDescent="0.25">
      <c r="A20" s="14" t="s">
        <v>39</v>
      </c>
      <c r="B20" s="102" t="s">
        <v>12</v>
      </c>
      <c r="C20" s="102"/>
      <c r="D20" s="102"/>
      <c r="E20" s="102"/>
      <c r="F20" s="102"/>
      <c r="G20" s="102"/>
      <c r="H20" s="102"/>
      <c r="I20" s="102"/>
      <c r="J20" s="15">
        <v>5</v>
      </c>
    </row>
    <row r="21" spans="1:10" ht="13.8" x14ac:dyDescent="0.3">
      <c r="A21" s="30" t="s">
        <v>41</v>
      </c>
      <c r="B21" s="24">
        <v>3</v>
      </c>
      <c r="C21" s="63" t="s">
        <v>14</v>
      </c>
      <c r="D21" s="26">
        <f>SUM(E21:H21)</f>
        <v>25</v>
      </c>
      <c r="E21" s="41">
        <v>10</v>
      </c>
      <c r="F21" s="41">
        <v>5</v>
      </c>
      <c r="G21" s="65">
        <v>10</v>
      </c>
      <c r="H21" s="41"/>
      <c r="I21" s="64">
        <f>ROUNDUP(E21/5,1)</f>
        <v>2</v>
      </c>
      <c r="J21" s="23">
        <f>ROUNDUP((F21+G21+H21)/5,1)</f>
        <v>3</v>
      </c>
    </row>
    <row r="22" spans="1:10" ht="13.8" x14ac:dyDescent="0.3">
      <c r="A22" s="30" t="s">
        <v>42</v>
      </c>
      <c r="B22" s="24">
        <v>4</v>
      </c>
      <c r="C22" s="25" t="s">
        <v>20</v>
      </c>
      <c r="D22" s="26">
        <f>SUM(E22:H22)</f>
        <v>15</v>
      </c>
      <c r="E22" s="41">
        <v>5</v>
      </c>
      <c r="F22" s="26">
        <v>3</v>
      </c>
      <c r="G22" s="40">
        <v>7</v>
      </c>
      <c r="H22" s="66"/>
      <c r="I22" s="64">
        <f>ROUNDUP(E22/5,1)</f>
        <v>1</v>
      </c>
      <c r="J22" s="23">
        <f>ROUNDUP((F22+G22+H22)/5,1)</f>
        <v>2</v>
      </c>
    </row>
    <row r="23" spans="1:10" ht="13.8" x14ac:dyDescent="0.3">
      <c r="A23" s="30" t="s">
        <v>43</v>
      </c>
      <c r="B23" s="24">
        <v>4</v>
      </c>
      <c r="C23" s="25" t="s">
        <v>20</v>
      </c>
      <c r="D23" s="26">
        <f>SUM(E23:H23)</f>
        <v>25</v>
      </c>
      <c r="E23" s="41">
        <v>10</v>
      </c>
      <c r="F23" s="26">
        <v>5</v>
      </c>
      <c r="G23" s="40">
        <v>10</v>
      </c>
      <c r="H23" s="66"/>
      <c r="I23" s="64">
        <f>ROUNDUP(E23/5,1)</f>
        <v>2</v>
      </c>
      <c r="J23" s="23">
        <f>ROUNDUP((F23+G23+H23)/5,1)</f>
        <v>3</v>
      </c>
    </row>
    <row r="24" spans="1:10" ht="13.8" x14ac:dyDescent="0.25">
      <c r="A24" s="49" t="s">
        <v>22</v>
      </c>
      <c r="B24" s="50">
        <f>SUM(B21:B23)</f>
        <v>11</v>
      </c>
      <c r="C24" s="51">
        <f>COUNTIF(C21:C23,"e")</f>
        <v>2</v>
      </c>
      <c r="D24" s="35">
        <f>SUM(D21:D23)</f>
        <v>65</v>
      </c>
      <c r="E24" s="35">
        <f>SUM(E21:E23)</f>
        <v>25</v>
      </c>
      <c r="F24" s="35">
        <f>SUM(F21:F23)</f>
        <v>13</v>
      </c>
      <c r="G24" s="35">
        <f>SUM(G21:G23)</f>
        <v>27</v>
      </c>
      <c r="H24" s="68"/>
      <c r="I24" s="52">
        <f>SUM(I21:I23)</f>
        <v>5</v>
      </c>
      <c r="J24" s="52">
        <f>SUM(J21:J23)</f>
        <v>8</v>
      </c>
    </row>
    <row r="25" spans="1:10" ht="13.8" x14ac:dyDescent="0.3">
      <c r="A25" s="14" t="s">
        <v>46</v>
      </c>
      <c r="B25" s="100">
        <f t="shared" ref="B25:H25" si="3">B7+B13+B19+B24</f>
        <v>49</v>
      </c>
      <c r="C25" s="100">
        <f t="shared" si="3"/>
        <v>5</v>
      </c>
      <c r="D25" s="100">
        <f t="shared" si="3"/>
        <v>305</v>
      </c>
      <c r="E25" s="101">
        <f t="shared" si="3"/>
        <v>125</v>
      </c>
      <c r="F25" s="100">
        <f t="shared" si="3"/>
        <v>62</v>
      </c>
      <c r="G25" s="100">
        <f t="shared" si="3"/>
        <v>118</v>
      </c>
      <c r="H25" s="100">
        <f t="shared" si="3"/>
        <v>0</v>
      </c>
      <c r="I25" s="72"/>
      <c r="J25" s="72"/>
    </row>
  </sheetData>
  <mergeCells count="5">
    <mergeCell ref="A1:J1"/>
    <mergeCell ref="B3:I3"/>
    <mergeCell ref="B8:I8"/>
    <mergeCell ref="B14:I14"/>
    <mergeCell ref="B20:I2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I-IV</vt:lpstr>
      <vt:lpstr>MiZPŻ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2023-05-24T08:10:17Z</cp:lastPrinted>
  <dcterms:created xsi:type="dcterms:W3CDTF">2013-01-21T11:52:24Z</dcterms:created>
  <dcterms:modified xsi:type="dcterms:W3CDTF">2025-07-14T06:27:06Z</dcterms:modified>
  <dc:language>pl-PL</dc:language>
</cp:coreProperties>
</file>