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KR27\Desktop\Program studiów 20242025\"/>
    </mc:Choice>
  </mc:AlternateContent>
  <bookViews>
    <workbookView xWindow="0" yWindow="0" windowWidth="16380" windowHeight="8196" tabRatio="500"/>
  </bookViews>
  <sheets>
    <sheet name="semestr I-IV" sheetId="1" r:id="rId1"/>
    <sheet name="MiZPŻ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4" i="2" l="1"/>
  <c r="F24" i="2"/>
  <c r="E24" i="2"/>
  <c r="C24" i="2"/>
  <c r="B24" i="2"/>
  <c r="J23" i="2"/>
  <c r="J24" i="2" s="1"/>
  <c r="I23" i="2"/>
  <c r="D23" i="2"/>
  <c r="J22" i="2"/>
  <c r="I22" i="2"/>
  <c r="D22" i="2"/>
  <c r="J21" i="2"/>
  <c r="I21" i="2"/>
  <c r="I24" i="2" s="1"/>
  <c r="D21" i="2"/>
  <c r="D24" i="2" s="1"/>
  <c r="H19" i="2"/>
  <c r="G19" i="2"/>
  <c r="F19" i="2"/>
  <c r="E19" i="2"/>
  <c r="C19" i="2"/>
  <c r="B19" i="2"/>
  <c r="J18" i="2"/>
  <c r="I18" i="2"/>
  <c r="D18" i="2"/>
  <c r="J17" i="2"/>
  <c r="I17" i="2"/>
  <c r="D17" i="2"/>
  <c r="J16" i="2"/>
  <c r="I16" i="2"/>
  <c r="D16" i="2"/>
  <c r="J15" i="2"/>
  <c r="J19" i="2" s="1"/>
  <c r="I15" i="2"/>
  <c r="I19" i="2" s="1"/>
  <c r="D15" i="2"/>
  <c r="D19" i="2" s="1"/>
  <c r="H13" i="2"/>
  <c r="G13" i="2"/>
  <c r="F13" i="2"/>
  <c r="E13" i="2"/>
  <c r="C13" i="2"/>
  <c r="B13" i="2"/>
  <c r="J12" i="2"/>
  <c r="I12" i="2"/>
  <c r="D12" i="2"/>
  <c r="J11" i="2"/>
  <c r="I11" i="2"/>
  <c r="D11" i="2"/>
  <c r="D13" i="2" s="1"/>
  <c r="J10" i="2"/>
  <c r="I10" i="2"/>
  <c r="D10" i="2"/>
  <c r="J9" i="2"/>
  <c r="J13" i="2" s="1"/>
  <c r="I9" i="2"/>
  <c r="I13" i="2" s="1"/>
  <c r="D9" i="2"/>
  <c r="H7" i="2"/>
  <c r="H25" i="2" s="1"/>
  <c r="G7" i="2"/>
  <c r="G25" i="2" s="1"/>
  <c r="F7" i="2"/>
  <c r="F25" i="2" s="1"/>
  <c r="E7" i="2"/>
  <c r="E25" i="2" s="1"/>
  <c r="C7" i="2"/>
  <c r="C25" i="2" s="1"/>
  <c r="B7" i="2"/>
  <c r="B25" i="2" s="1"/>
  <c r="J6" i="2"/>
  <c r="I6" i="2"/>
  <c r="D6" i="2"/>
  <c r="J5" i="2"/>
  <c r="I5" i="2"/>
  <c r="I7" i="2" s="1"/>
  <c r="D5" i="2"/>
  <c r="J4" i="2"/>
  <c r="J7" i="2" s="1"/>
  <c r="I4" i="2"/>
  <c r="D4" i="2"/>
  <c r="D7" i="2" s="1"/>
  <c r="J55" i="1"/>
  <c r="I55" i="1"/>
  <c r="J54" i="1"/>
  <c r="I54" i="1"/>
  <c r="J53" i="1"/>
  <c r="I53" i="1"/>
  <c r="J52" i="1"/>
  <c r="I52" i="1"/>
  <c r="J50" i="1"/>
  <c r="I50" i="1"/>
  <c r="J49" i="1"/>
  <c r="I49" i="1"/>
  <c r="D49" i="1"/>
  <c r="J48" i="1"/>
  <c r="I48" i="1"/>
  <c r="D48" i="1"/>
  <c r="J46" i="1"/>
  <c r="I46" i="1"/>
  <c r="J45" i="1"/>
  <c r="I45" i="1"/>
  <c r="D45" i="1"/>
  <c r="J44" i="1"/>
  <c r="I44" i="1"/>
  <c r="D44" i="1"/>
  <c r="G38" i="1"/>
  <c r="F38" i="1"/>
  <c r="E38" i="1"/>
  <c r="C38" i="1"/>
  <c r="B38" i="1"/>
  <c r="J36" i="1"/>
  <c r="I36" i="1"/>
  <c r="D36" i="1"/>
  <c r="J35" i="1"/>
  <c r="I35" i="1"/>
  <c r="D35" i="1"/>
  <c r="J34" i="1"/>
  <c r="I34" i="1"/>
  <c r="D34" i="1"/>
  <c r="J33" i="1"/>
  <c r="I33" i="1"/>
  <c r="D33" i="1"/>
  <c r="J32" i="1"/>
  <c r="J38" i="1" s="1"/>
  <c r="I32" i="1"/>
  <c r="I38" i="1" s="1"/>
  <c r="D32" i="1"/>
  <c r="D38" i="1" s="1"/>
  <c r="H30" i="1"/>
  <c r="G30" i="1"/>
  <c r="F30" i="1"/>
  <c r="J30" i="1" s="1"/>
  <c r="E30" i="1"/>
  <c r="I30" i="1" s="1"/>
  <c r="C30" i="1"/>
  <c r="B30" i="1"/>
  <c r="J29" i="1"/>
  <c r="I29" i="1"/>
  <c r="D29" i="1"/>
  <c r="J28" i="1"/>
  <c r="I28" i="1"/>
  <c r="D28" i="1"/>
  <c r="J27" i="1"/>
  <c r="I27" i="1"/>
  <c r="D27" i="1"/>
  <c r="J26" i="1"/>
  <c r="I26" i="1"/>
  <c r="D26" i="1"/>
  <c r="J25" i="1"/>
  <c r="I25" i="1"/>
  <c r="D25" i="1"/>
  <c r="J24" i="1"/>
  <c r="I24" i="1"/>
  <c r="D24" i="1"/>
  <c r="J23" i="1"/>
  <c r="I23" i="1"/>
  <c r="D23" i="1"/>
  <c r="D30" i="1" s="1"/>
  <c r="H21" i="1"/>
  <c r="G21" i="1"/>
  <c r="F21" i="1"/>
  <c r="J21" i="1" s="1"/>
  <c r="E21" i="1"/>
  <c r="I21" i="1" s="1"/>
  <c r="C21" i="1"/>
  <c r="B21" i="1"/>
  <c r="J20" i="1"/>
  <c r="I20" i="1"/>
  <c r="D20" i="1"/>
  <c r="J19" i="1"/>
  <c r="I19" i="1"/>
  <c r="D19" i="1"/>
  <c r="J18" i="1"/>
  <c r="I18" i="1"/>
  <c r="D18" i="1"/>
  <c r="J17" i="1"/>
  <c r="I17" i="1"/>
  <c r="D17" i="1"/>
  <c r="J16" i="1"/>
  <c r="I16" i="1"/>
  <c r="D16" i="1"/>
  <c r="J15" i="1"/>
  <c r="I15" i="1"/>
  <c r="D15" i="1"/>
  <c r="J14" i="1"/>
  <c r="I14" i="1"/>
  <c r="D14" i="1"/>
  <c r="D21" i="1" s="1"/>
  <c r="H12" i="1"/>
  <c r="H39" i="1" s="1"/>
  <c r="G12" i="1"/>
  <c r="G39" i="1" s="1"/>
  <c r="F12" i="1"/>
  <c r="F39" i="1" s="1"/>
  <c r="E12" i="1"/>
  <c r="I12" i="1" s="1"/>
  <c r="C12" i="1"/>
  <c r="C39" i="1" s="1"/>
  <c r="B12" i="1"/>
  <c r="B39" i="1" s="1"/>
  <c r="J11" i="1"/>
  <c r="I11" i="1"/>
  <c r="D11" i="1"/>
  <c r="J10" i="1"/>
  <c r="I10" i="1"/>
  <c r="D10" i="1"/>
  <c r="J9" i="1"/>
  <c r="I9" i="1"/>
  <c r="D9" i="1"/>
  <c r="J8" i="1"/>
  <c r="I8" i="1"/>
  <c r="D8" i="1"/>
  <c r="J7" i="1"/>
  <c r="I7" i="1"/>
  <c r="D7" i="1"/>
  <c r="J6" i="1"/>
  <c r="I6" i="1"/>
  <c r="D6" i="1"/>
  <c r="D12" i="1" s="1"/>
  <c r="J5" i="1"/>
  <c r="I5" i="1"/>
  <c r="D39" i="1" l="1"/>
  <c r="H40" i="1" s="1"/>
  <c r="F40" i="1"/>
  <c r="G40" i="1"/>
  <c r="D25" i="2"/>
  <c r="E39" i="1"/>
  <c r="E40" i="1" s="1"/>
  <c r="J12" i="1"/>
</calcChain>
</file>

<file path=xl/sharedStrings.xml><?xml version="1.0" encoding="utf-8"?>
<sst xmlns="http://schemas.openxmlformats.org/spreadsheetml/2006/main" count="159" uniqueCount="63">
  <si>
    <t>WYDZIAŁ INŻYNIERII PRODUKCJI</t>
  </si>
  <si>
    <t>Kierunek Zarządzanie i Inżynieria Produkcji, specjalność marketing i zarządzanie produkcją żywności. Studia niestacjonarne drugiego stopnia. Plan studiów zgodny z Uchwałą nr 45/2022-2023 Senatu Uniwersytetu Przyrodniczego w Lublinie z dnia 28.04.2023 r., obowiązuje dla naboru 2024/2025</t>
  </si>
  <si>
    <t>Przedmiot</t>
  </si>
  <si>
    <t>ECTS</t>
  </si>
  <si>
    <t>Forma zal.</t>
  </si>
  <si>
    <t>Godziny ogółem</t>
  </si>
  <si>
    <t>Wykłady</t>
  </si>
  <si>
    <t>Ćw.Aud.</t>
  </si>
  <si>
    <t>Ćw.Lab.</t>
  </si>
  <si>
    <t>Ćw.Ter.</t>
  </si>
  <si>
    <t>Wykładów na zjazd</t>
  </si>
  <si>
    <t>Ćwiczeń na zjazd</t>
  </si>
  <si>
    <t xml:space="preserve">SEMESTR I </t>
  </si>
  <si>
    <t>Liczba zjazdów</t>
  </si>
  <si>
    <t xml:space="preserve">Język obcy </t>
  </si>
  <si>
    <t>z</t>
  </si>
  <si>
    <t>Przedmiot do wyboru - blok A</t>
  </si>
  <si>
    <t xml:space="preserve">Dystrybucja żywności </t>
  </si>
  <si>
    <t>Systemy wspomagania decyzji i zarządzania wiedzą</t>
  </si>
  <si>
    <t>Analiza i rozliczanie produkcji</t>
  </si>
  <si>
    <t>Współczesne koncepcje marketingu</t>
  </si>
  <si>
    <t>e</t>
  </si>
  <si>
    <t>Organizacja systemów produkcyjnych 1</t>
  </si>
  <si>
    <t xml:space="preserve">Σ   </t>
  </si>
  <si>
    <t>SEMESTR II</t>
  </si>
  <si>
    <t>Organizacja systemów produkcyjnych 2</t>
  </si>
  <si>
    <t xml:space="preserve">Projektowanie produktów żywnościowych </t>
  </si>
  <si>
    <t>Bezpieczeństwo i higiena w produkcji żywności</t>
  </si>
  <si>
    <t>Event marketing</t>
  </si>
  <si>
    <t>Zarządzanie projektem i innowacjami 1*</t>
  </si>
  <si>
    <t>Zarządzanie strategiczne*</t>
  </si>
  <si>
    <t>Komunikacja marketingowa i negocjacje handlowe</t>
  </si>
  <si>
    <t>SEMESTR III</t>
  </si>
  <si>
    <t>Zarządzanie projektem i innowacjami 2*</t>
  </si>
  <si>
    <t>Analiza sensoryczna w badaniach konsumenckich</t>
  </si>
  <si>
    <t>Techniki doskonalenia procesów produkcyjnych</t>
  </si>
  <si>
    <t>Inżynieria pakowania żywności</t>
  </si>
  <si>
    <t>Marketing żywności</t>
  </si>
  <si>
    <t>Przedmiot  do wyboru - blok B</t>
  </si>
  <si>
    <t>Seminarium dyplomowe 1</t>
  </si>
  <si>
    <t>SEMESTR IV</t>
  </si>
  <si>
    <t>Przedmiot do wyboru - blok C</t>
  </si>
  <si>
    <t>Zarządzanie cenami i kreowanie jakości handlowej</t>
  </si>
  <si>
    <t>Badania rynkowe produktu i marki</t>
  </si>
  <si>
    <t>Zarządzanie produkcją i dostawami żywności mrożonej</t>
  </si>
  <si>
    <t>Seminarium dyplomowe 2</t>
  </si>
  <si>
    <t>Praca magisterska i egzamin dyplomowy</t>
  </si>
  <si>
    <t>Ogółem w semestrach 1-4</t>
  </si>
  <si>
    <t>Udział procentowy [%]</t>
  </si>
  <si>
    <t>*Przedmioty humanistyczne i społeczne</t>
  </si>
  <si>
    <t>Przedmiot  do wyboru - blok A</t>
  </si>
  <si>
    <t>Metody i techniki zarządzania jakością w przedsiębiorstwie</t>
  </si>
  <si>
    <t>Zarządzanie kosztami jakości</t>
  </si>
  <si>
    <t>Stosowanie środków ochrony roślin</t>
  </si>
  <si>
    <t>Psychologia zachowań konsumenckich</t>
  </si>
  <si>
    <t>Marketing i zarządzanie produkcją żywności wygodnej</t>
  </si>
  <si>
    <t>Komputerowe wspomaganie projektowania</t>
  </si>
  <si>
    <t>Przedmiot  do wyboru - blok C</t>
  </si>
  <si>
    <t>Symulacyjne gry menedżerskie</t>
  </si>
  <si>
    <t>Design Thinking</t>
  </si>
  <si>
    <t>New trends in human resources management</t>
  </si>
  <si>
    <t>Marketing research</t>
  </si>
  <si>
    <t>Wykaz przedmiotów realizowanych jedynie podczas wyboru specjalności marketing i zarządzanie produkcją żywności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</si>
</sst>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zł&quot;_-;\-* #,##0.00&quot; zł&quot;_-;_-* \-??&quot; zł&quot;_-;_-@_-"/>
    <numFmt numFmtId="165" formatCode="0.0"/>
  </numFmts>
  <fonts count="2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1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9.5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4"/>
      <name val="Arial Narrow"/>
      <family val="2"/>
      <charset val="238"/>
    </font>
    <font>
      <sz val="9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color rgb="FF0000FF"/>
      <name val="Arial Narrow"/>
      <family val="2"/>
      <charset val="238"/>
    </font>
    <font>
      <sz val="10"/>
      <color rgb="FF0000FF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164" fontId="3" fillId="0" borderId="0"/>
  </cellStyleXfs>
  <cellXfs count="109">
    <xf numFmtId="0" fontId="0" fillId="0" borderId="0" xfId="0"/>
    <xf numFmtId="0" fontId="21" fillId="0" borderId="3" xfId="0" applyFont="1" applyBorder="1" applyAlignment="1">
      <alignment horizontal="center" wrapText="1"/>
    </xf>
    <xf numFmtId="1" fontId="6" fillId="0" borderId="3" xfId="0" applyNumberFormat="1" applyFont="1" applyBorder="1" applyAlignment="1">
      <alignment horizontal="right" vertical="center"/>
    </xf>
    <xf numFmtId="1" fontId="6" fillId="0" borderId="1" xfId="0" applyNumberFormat="1" applyFont="1" applyBorder="1" applyAlignment="1">
      <alignment horizontal="right" vertical="center"/>
    </xf>
    <xf numFmtId="0" fontId="6" fillId="0" borderId="9" xfId="1" applyFont="1" applyBorder="1" applyAlignment="1">
      <alignment horizontal="right"/>
    </xf>
    <xf numFmtId="0" fontId="7" fillId="0" borderId="4" xfId="1" applyFont="1" applyBorder="1" applyAlignment="1">
      <alignment horizontal="right" vertical="center"/>
    </xf>
    <xf numFmtId="1" fontId="5" fillId="0" borderId="2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4" fillId="0" borderId="0" xfId="1" applyFont="1" applyAlignment="1">
      <alignment horizontal="left"/>
    </xf>
    <xf numFmtId="1" fontId="0" fillId="0" borderId="0" xfId="1" applyNumberFormat="1" applyFont="1"/>
    <xf numFmtId="0" fontId="4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0" xfId="1" applyFont="1"/>
    <xf numFmtId="0" fontId="6" fillId="0" borderId="2" xfId="1" applyFont="1" applyBorder="1" applyAlignment="1">
      <alignment horizontal="center" vertical="center"/>
    </xf>
    <xf numFmtId="1" fontId="6" fillId="0" borderId="2" xfId="1" applyNumberFormat="1" applyFont="1" applyBorder="1" applyAlignment="1">
      <alignment horizontal="center" vertical="center" wrapText="1"/>
    </xf>
    <xf numFmtId="164" fontId="6" fillId="0" borderId="2" xfId="4" applyFont="1" applyBorder="1" applyAlignment="1" applyProtection="1">
      <alignment horizontal="center" vertical="center" textRotation="90" wrapText="1"/>
    </xf>
    <xf numFmtId="164" fontId="7" fillId="0" borderId="2" xfId="4" applyFont="1" applyBorder="1" applyAlignment="1" applyProtection="1">
      <alignment horizontal="center" vertical="center" textRotation="90"/>
    </xf>
    <xf numFmtId="49" fontId="8" fillId="0" borderId="2" xfId="4" applyNumberFormat="1" applyFont="1" applyBorder="1" applyAlignment="1" applyProtection="1">
      <alignment horizontal="center" vertical="center" textRotation="90" wrapText="1"/>
    </xf>
    <xf numFmtId="49" fontId="6" fillId="0" borderId="2" xfId="4" applyNumberFormat="1" applyFont="1" applyBorder="1" applyAlignment="1" applyProtection="1">
      <alignment horizontal="center" vertical="center" textRotation="90" wrapText="1"/>
    </xf>
    <xf numFmtId="164" fontId="6" fillId="0" borderId="2" xfId="4" applyFont="1" applyBorder="1" applyAlignment="1" applyProtection="1">
      <alignment horizontal="right" vertical="top" textRotation="90" wrapText="1"/>
    </xf>
    <xf numFmtId="0" fontId="7" fillId="0" borderId="0" xfId="1" applyFont="1"/>
    <xf numFmtId="0" fontId="7" fillId="0" borderId="3" xfId="1" applyFont="1" applyBorder="1" applyAlignment="1">
      <alignment vertical="center"/>
    </xf>
    <xf numFmtId="0" fontId="7" fillId="0" borderId="3" xfId="1" applyFont="1" applyBorder="1" applyAlignment="1">
      <alignment horizontal="center" vertical="center"/>
    </xf>
    <xf numFmtId="0" fontId="9" fillId="0" borderId="3" xfId="0" applyFont="1" applyBorder="1"/>
    <xf numFmtId="1" fontId="9" fillId="0" borderId="5" xfId="0" applyNumberFormat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1" fontId="10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/>
    </xf>
    <xf numFmtId="165" fontId="9" fillId="0" borderId="3" xfId="1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/>
    </xf>
    <xf numFmtId="0" fontId="10" fillId="0" borderId="3" xfId="1" applyFont="1" applyBorder="1" applyAlignment="1">
      <alignment horizontal="center" vertical="center"/>
    </xf>
    <xf numFmtId="1" fontId="10" fillId="0" borderId="3" xfId="1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/>
    </xf>
    <xf numFmtId="0" fontId="9" fillId="0" borderId="3" xfId="0" applyFont="1" applyBorder="1" applyAlignment="1">
      <alignment vertical="center"/>
    </xf>
    <xf numFmtId="1" fontId="9" fillId="0" borderId="4" xfId="0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right" vertical="center"/>
    </xf>
    <xf numFmtId="1" fontId="6" fillId="0" borderId="5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" fontId="13" fillId="0" borderId="3" xfId="1" applyNumberFormat="1" applyFont="1" applyBorder="1" applyAlignment="1">
      <alignment horizontal="center" vertical="center"/>
    </xf>
    <xf numFmtId="1" fontId="13" fillId="0" borderId="4" xfId="1" applyNumberFormat="1" applyFont="1" applyBorder="1" applyAlignment="1">
      <alignment horizontal="center" vertical="center"/>
    </xf>
    <xf numFmtId="165" fontId="13" fillId="0" borderId="2" xfId="1" applyNumberFormat="1" applyFont="1" applyBorder="1" applyAlignment="1">
      <alignment horizontal="center" vertical="center"/>
    </xf>
    <xf numFmtId="165" fontId="6" fillId="0" borderId="2" xfId="1" applyNumberFormat="1" applyFont="1" applyBorder="1" applyAlignment="1">
      <alignment horizontal="center" vertical="center"/>
    </xf>
    <xf numFmtId="0" fontId="14" fillId="0" borderId="0" xfId="1" applyFont="1"/>
    <xf numFmtId="0" fontId="10" fillId="0" borderId="3" xfId="1" applyFont="1" applyBorder="1" applyAlignment="1">
      <alignment horizontal="center" vertical="center"/>
    </xf>
    <xf numFmtId="1" fontId="9" fillId="0" borderId="3" xfId="1" applyNumberFormat="1" applyFont="1" applyBorder="1" applyAlignment="1">
      <alignment horizontal="center" vertical="center"/>
    </xf>
    <xf numFmtId="0" fontId="15" fillId="0" borderId="0" xfId="1" applyFont="1"/>
    <xf numFmtId="0" fontId="9" fillId="0" borderId="3" xfId="0" applyFont="1" applyBorder="1" applyAlignment="1">
      <alignment vertical="center" wrapText="1"/>
    </xf>
    <xf numFmtId="0" fontId="9" fillId="0" borderId="4" xfId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3" xfId="0" applyFont="1" applyBorder="1" applyAlignment="1">
      <alignment wrapText="1"/>
    </xf>
    <xf numFmtId="0" fontId="10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right" vertical="center"/>
    </xf>
    <xf numFmtId="1" fontId="6" fillId="0" borderId="4" xfId="1" applyNumberFormat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165" fontId="13" fillId="0" borderId="3" xfId="1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16" fillId="0" borderId="0" xfId="1" applyFont="1"/>
    <xf numFmtId="1" fontId="10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1" fontId="13" fillId="0" borderId="2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165" fontId="10" fillId="0" borderId="3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1" fontId="17" fillId="0" borderId="3" xfId="1" applyNumberFormat="1" applyFont="1" applyBorder="1" applyAlignment="1">
      <alignment horizontal="center" vertical="center"/>
    </xf>
    <xf numFmtId="1" fontId="9" fillId="0" borderId="7" xfId="1" applyNumberFormat="1" applyFont="1" applyBorder="1" applyAlignment="1">
      <alignment horizontal="center" vertical="center"/>
    </xf>
    <xf numFmtId="1" fontId="13" fillId="0" borderId="7" xfId="1" applyNumberFormat="1" applyFont="1" applyBorder="1" applyAlignment="1">
      <alignment horizontal="center" vertical="center"/>
    </xf>
    <xf numFmtId="1" fontId="6" fillId="0" borderId="10" xfId="1" applyNumberFormat="1" applyFont="1" applyBorder="1" applyAlignment="1">
      <alignment horizontal="center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Border="1" applyAlignment="1">
      <alignment horizontal="center" wrapText="1"/>
    </xf>
    <xf numFmtId="1" fontId="6" fillId="0" borderId="0" xfId="1" applyNumberFormat="1" applyFont="1" applyBorder="1" applyAlignment="1">
      <alignment horizontal="center" vertical="center"/>
    </xf>
    <xf numFmtId="1" fontId="7" fillId="0" borderId="3" xfId="1" applyNumberFormat="1" applyFont="1" applyBorder="1" applyAlignment="1">
      <alignment horizontal="left" vertical="center"/>
    </xf>
    <xf numFmtId="1" fontId="12" fillId="0" borderId="4" xfId="1" applyNumberFormat="1" applyFont="1" applyBorder="1" applyAlignment="1">
      <alignment vertical="center"/>
    </xf>
    <xf numFmtId="1" fontId="18" fillId="0" borderId="4" xfId="1" applyNumberFormat="1" applyFont="1" applyBorder="1" applyAlignment="1">
      <alignment horizontal="center" vertical="center"/>
    </xf>
    <xf numFmtId="1" fontId="15" fillId="0" borderId="3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0" fillId="0" borderId="0" xfId="1" applyFont="1" applyBorder="1" applyAlignment="1"/>
    <xf numFmtId="1" fontId="12" fillId="0" borderId="0" xfId="1" applyNumberFormat="1" applyFont="1" applyBorder="1" applyAlignment="1">
      <alignment vertical="center"/>
    </xf>
    <xf numFmtId="1" fontId="18" fillId="0" borderId="0" xfId="1" applyNumberFormat="1" applyFont="1" applyBorder="1" applyAlignment="1">
      <alignment horizontal="center" vertical="center"/>
    </xf>
    <xf numFmtId="1" fontId="15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center" vertical="center"/>
    </xf>
    <xf numFmtId="0" fontId="12" fillId="0" borderId="0" xfId="1" applyFont="1" applyAlignment="1">
      <alignment horizontal="left"/>
    </xf>
    <xf numFmtId="1" fontId="9" fillId="0" borderId="0" xfId="1" applyNumberFormat="1" applyFont="1"/>
    <xf numFmtId="0" fontId="12" fillId="0" borderId="0" xfId="1" applyFont="1" applyAlignment="1">
      <alignment horizontal="center"/>
    </xf>
    <xf numFmtId="0" fontId="12" fillId="0" borderId="0" xfId="1" applyFont="1" applyBorder="1" applyAlignment="1">
      <alignment horizontal="center"/>
    </xf>
    <xf numFmtId="0" fontId="6" fillId="0" borderId="3" xfId="1" applyFont="1" applyBorder="1" applyAlignment="1">
      <alignment vertical="center"/>
    </xf>
    <xf numFmtId="0" fontId="7" fillId="0" borderId="4" xfId="1" applyFont="1" applyBorder="1" applyAlignment="1">
      <alignment horizontal="center"/>
    </xf>
    <xf numFmtId="0" fontId="11" fillId="0" borderId="3" xfId="3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" fontId="6" fillId="0" borderId="1" xfId="1" applyNumberFormat="1" applyFont="1" applyBorder="1" applyAlignment="1">
      <alignment horizontal="center" vertical="center"/>
    </xf>
    <xf numFmtId="1" fontId="6" fillId="0" borderId="3" xfId="1" applyNumberFormat="1" applyFont="1" applyBorder="1" applyAlignment="1">
      <alignment horizontal="center" vertical="center"/>
    </xf>
    <xf numFmtId="2" fontId="4" fillId="0" borderId="0" xfId="1" applyNumberFormat="1" applyFont="1" applyAlignment="1">
      <alignment horizontal="left" wrapText="1"/>
    </xf>
    <xf numFmtId="0" fontId="10" fillId="0" borderId="1" xfId="1" applyFont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1" fontId="6" fillId="0" borderId="3" xfId="1" applyNumberFormat="1" applyFont="1" applyBorder="1" applyAlignment="1">
      <alignment horizontal="center"/>
    </xf>
    <xf numFmtId="1" fontId="6" fillId="0" borderId="3" xfId="1" applyNumberFormat="1" applyFont="1" applyBorder="1" applyAlignment="1">
      <alignment horizontal="center" wrapText="1"/>
    </xf>
  </cellXfs>
  <cellStyles count="5">
    <cellStyle name="Normalny" xfId="0" builtinId="0"/>
    <cellStyle name="Normalny 2" xfId="1"/>
    <cellStyle name="Normalny 6" xfId="2"/>
    <cellStyle name="Normalny_Arkusz1" xfId="3"/>
    <cellStyle name="Walutowy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topLeftCell="A43" zoomScale="120" zoomScaleNormal="120" workbookViewId="0">
      <selection activeCell="A58" sqref="A58"/>
    </sheetView>
  </sheetViews>
  <sheetFormatPr defaultColWidth="13" defaultRowHeight="13.2" x14ac:dyDescent="0.25"/>
  <cols>
    <col min="1" max="1" width="45.88671875" style="8" customWidth="1"/>
    <col min="2" max="2" width="5.88671875" style="9" customWidth="1"/>
    <col min="3" max="7" width="5.88671875" style="10" customWidth="1"/>
    <col min="8" max="8" width="4" style="10" customWidth="1"/>
    <col min="9" max="9" width="7.109375" style="10" customWidth="1"/>
    <col min="10" max="10" width="4.88671875" style="11" customWidth="1"/>
    <col min="11" max="16384" width="13" style="12"/>
  </cols>
  <sheetData>
    <row r="1" spans="1:10" ht="11.25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35.25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pans="1:10" s="20" customFormat="1" ht="45.75" customHeight="1" x14ac:dyDescent="0.3">
      <c r="A3" s="13" t="s">
        <v>2</v>
      </c>
      <c r="B3" s="14" t="s">
        <v>3</v>
      </c>
      <c r="C3" s="15" t="s">
        <v>4</v>
      </c>
      <c r="D3" s="15" t="s">
        <v>5</v>
      </c>
      <c r="E3" s="16" t="s">
        <v>6</v>
      </c>
      <c r="F3" s="17" t="s">
        <v>7</v>
      </c>
      <c r="G3" s="18" t="s">
        <v>8</v>
      </c>
      <c r="H3" s="15" t="s">
        <v>9</v>
      </c>
      <c r="I3" s="19" t="s">
        <v>10</v>
      </c>
      <c r="J3" s="15" t="s">
        <v>11</v>
      </c>
    </row>
    <row r="4" spans="1:10" s="20" customFormat="1" ht="12.75" customHeight="1" x14ac:dyDescent="0.3">
      <c r="A4" s="21" t="s">
        <v>12</v>
      </c>
      <c r="B4" s="5" t="s">
        <v>13</v>
      </c>
      <c r="C4" s="5"/>
      <c r="D4" s="5"/>
      <c r="E4" s="5"/>
      <c r="F4" s="5"/>
      <c r="G4" s="5"/>
      <c r="H4" s="5"/>
      <c r="I4" s="5"/>
      <c r="J4" s="22">
        <v>8</v>
      </c>
    </row>
    <row r="5" spans="1:10" s="20" customFormat="1" ht="12" customHeight="1" x14ac:dyDescent="0.35">
      <c r="A5" s="23" t="s">
        <v>14</v>
      </c>
      <c r="B5" s="24">
        <v>2</v>
      </c>
      <c r="C5" s="25" t="s">
        <v>15</v>
      </c>
      <c r="D5" s="26">
        <v>15</v>
      </c>
      <c r="E5" s="27"/>
      <c r="F5" s="28"/>
      <c r="G5" s="28">
        <v>15</v>
      </c>
      <c r="H5" s="29"/>
      <c r="I5" s="30">
        <f t="shared" ref="I5:I11" si="0">E5/$J$4</f>
        <v>0</v>
      </c>
      <c r="J5" s="30">
        <f t="shared" ref="J5:J11" si="1">(F5+G5+H5)/$J$4</f>
        <v>1.875</v>
      </c>
    </row>
    <row r="6" spans="1:10" s="20" customFormat="1" ht="12" customHeight="1" x14ac:dyDescent="0.35">
      <c r="A6" s="23" t="s">
        <v>16</v>
      </c>
      <c r="B6" s="31">
        <v>2</v>
      </c>
      <c r="C6" s="32" t="s">
        <v>15</v>
      </c>
      <c r="D6" s="33">
        <f t="shared" ref="D6:D11" si="2">SUM(E6:H6)</f>
        <v>15</v>
      </c>
      <c r="E6" s="34">
        <v>5</v>
      </c>
      <c r="F6" s="35">
        <v>3</v>
      </c>
      <c r="G6" s="35">
        <v>7</v>
      </c>
      <c r="H6" s="36"/>
      <c r="I6" s="30">
        <f t="shared" si="0"/>
        <v>0.625</v>
      </c>
      <c r="J6" s="30">
        <f t="shared" si="1"/>
        <v>1.25</v>
      </c>
    </row>
    <row r="7" spans="1:10" s="20" customFormat="1" ht="12" customHeight="1" x14ac:dyDescent="0.35">
      <c r="A7" s="37" t="s">
        <v>17</v>
      </c>
      <c r="B7" s="31">
        <v>2</v>
      </c>
      <c r="C7" s="32" t="s">
        <v>15</v>
      </c>
      <c r="D7" s="33">
        <f t="shared" si="2"/>
        <v>30</v>
      </c>
      <c r="E7" s="34">
        <v>10</v>
      </c>
      <c r="F7" s="35">
        <v>7</v>
      </c>
      <c r="G7" s="35">
        <v>13</v>
      </c>
      <c r="H7" s="36"/>
      <c r="I7" s="30">
        <f t="shared" si="0"/>
        <v>1.25</v>
      </c>
      <c r="J7" s="30">
        <f t="shared" si="1"/>
        <v>2.5</v>
      </c>
    </row>
    <row r="8" spans="1:10" s="20" customFormat="1" ht="12" customHeight="1" x14ac:dyDescent="0.35">
      <c r="A8" s="23" t="s">
        <v>18</v>
      </c>
      <c r="B8" s="31">
        <v>2</v>
      </c>
      <c r="C8" s="32" t="s">
        <v>15</v>
      </c>
      <c r="D8" s="33">
        <f t="shared" si="2"/>
        <v>30</v>
      </c>
      <c r="E8" s="34">
        <v>10</v>
      </c>
      <c r="F8" s="35">
        <v>7</v>
      </c>
      <c r="G8" s="35">
        <v>13</v>
      </c>
      <c r="H8" s="36"/>
      <c r="I8" s="30">
        <f t="shared" si="0"/>
        <v>1.25</v>
      </c>
      <c r="J8" s="30">
        <f t="shared" si="1"/>
        <v>2.5</v>
      </c>
    </row>
    <row r="9" spans="1:10" s="20" customFormat="1" ht="13.8" x14ac:dyDescent="0.3">
      <c r="A9" s="37" t="s">
        <v>19</v>
      </c>
      <c r="B9" s="38">
        <v>3</v>
      </c>
      <c r="C9" s="32" t="s">
        <v>15</v>
      </c>
      <c r="D9" s="33">
        <f t="shared" si="2"/>
        <v>15</v>
      </c>
      <c r="E9" s="34">
        <v>10</v>
      </c>
      <c r="F9" s="35">
        <v>5</v>
      </c>
      <c r="G9" s="35"/>
      <c r="H9" s="33"/>
      <c r="I9" s="30">
        <f t="shared" si="0"/>
        <v>1.25</v>
      </c>
      <c r="J9" s="30">
        <f t="shared" si="1"/>
        <v>0.625</v>
      </c>
    </row>
    <row r="10" spans="1:10" s="20" customFormat="1" ht="12.75" customHeight="1" x14ac:dyDescent="0.35">
      <c r="A10" s="37" t="s">
        <v>20</v>
      </c>
      <c r="B10" s="38">
        <v>4</v>
      </c>
      <c r="C10" s="32" t="s">
        <v>21</v>
      </c>
      <c r="D10" s="33">
        <f t="shared" si="2"/>
        <v>20</v>
      </c>
      <c r="E10" s="34">
        <v>10</v>
      </c>
      <c r="F10" s="35">
        <v>3</v>
      </c>
      <c r="G10" s="35">
        <v>7</v>
      </c>
      <c r="H10" s="36"/>
      <c r="I10" s="30">
        <f t="shared" si="0"/>
        <v>1.25</v>
      </c>
      <c r="J10" s="30">
        <f t="shared" si="1"/>
        <v>1.25</v>
      </c>
    </row>
    <row r="11" spans="1:10" s="20" customFormat="1" ht="12" customHeight="1" x14ac:dyDescent="0.35">
      <c r="A11" s="23" t="s">
        <v>22</v>
      </c>
      <c r="B11" s="31">
        <v>2</v>
      </c>
      <c r="C11" s="32" t="s">
        <v>15</v>
      </c>
      <c r="D11" s="33">
        <f t="shared" si="2"/>
        <v>25</v>
      </c>
      <c r="E11" s="34">
        <v>10</v>
      </c>
      <c r="F11" s="35">
        <v>5</v>
      </c>
      <c r="G11" s="35">
        <v>10</v>
      </c>
      <c r="H11" s="36"/>
      <c r="I11" s="30">
        <f t="shared" si="0"/>
        <v>1.25</v>
      </c>
      <c r="J11" s="30">
        <f t="shared" si="1"/>
        <v>1.875</v>
      </c>
    </row>
    <row r="12" spans="1:10" s="46" customFormat="1" ht="12" customHeight="1" x14ac:dyDescent="0.3">
      <c r="A12" s="39" t="s">
        <v>23</v>
      </c>
      <c r="B12" s="40">
        <f>SUM(B5:B11)</f>
        <v>17</v>
      </c>
      <c r="C12" s="41">
        <f>COUNTIF(C5:C11,"e")</f>
        <v>1</v>
      </c>
      <c r="D12" s="42">
        <f>SUM(D5:D11)</f>
        <v>150</v>
      </c>
      <c r="E12" s="42">
        <f>SUM(E5:E11)</f>
        <v>55</v>
      </c>
      <c r="F12" s="42">
        <f>SUM(F5:F11)</f>
        <v>30</v>
      </c>
      <c r="G12" s="42">
        <f>SUM(G5:G11)</f>
        <v>65</v>
      </c>
      <c r="H12" s="43">
        <f>SUM(H5:H11)</f>
        <v>0</v>
      </c>
      <c r="I12" s="44">
        <f>ROUNDUP(E12/$J$4,1)</f>
        <v>6.8999999999999995</v>
      </c>
      <c r="J12" s="45">
        <f>ROUNDUP((F12+G12+H12)/$J$4,1)</f>
        <v>11.9</v>
      </c>
    </row>
    <row r="13" spans="1:10" s="46" customFormat="1" ht="12" customHeight="1" x14ac:dyDescent="0.3">
      <c r="A13" s="21" t="s">
        <v>24</v>
      </c>
      <c r="B13" s="5" t="s">
        <v>13</v>
      </c>
      <c r="C13" s="5"/>
      <c r="D13" s="5"/>
      <c r="E13" s="5"/>
      <c r="F13" s="5"/>
      <c r="G13" s="5"/>
      <c r="H13" s="5"/>
      <c r="I13" s="5"/>
      <c r="J13" s="22">
        <v>8</v>
      </c>
    </row>
    <row r="14" spans="1:10" s="46" customFormat="1" ht="12" customHeight="1" x14ac:dyDescent="0.3">
      <c r="A14" s="23" t="s">
        <v>25</v>
      </c>
      <c r="B14" s="31">
        <v>3</v>
      </c>
      <c r="C14" s="32" t="s">
        <v>21</v>
      </c>
      <c r="D14" s="33">
        <f t="shared" ref="D14:D20" si="3">SUM(E14:H14)</f>
        <v>20</v>
      </c>
      <c r="E14" s="34">
        <v>10</v>
      </c>
      <c r="F14" s="35">
        <v>3</v>
      </c>
      <c r="G14" s="35">
        <v>7</v>
      </c>
      <c r="H14" s="33"/>
      <c r="I14" s="30">
        <f t="shared" ref="I14:I20" si="4">E14/$J$13</f>
        <v>1.25</v>
      </c>
      <c r="J14" s="30">
        <f t="shared" ref="J14:J20" si="5">(F14+G14+H14)/$J$13</f>
        <v>1.25</v>
      </c>
    </row>
    <row r="15" spans="1:10" s="46" customFormat="1" ht="12" customHeight="1" x14ac:dyDescent="0.3">
      <c r="A15" s="37" t="s">
        <v>26</v>
      </c>
      <c r="B15" s="31">
        <v>4</v>
      </c>
      <c r="C15" s="32" t="s">
        <v>21</v>
      </c>
      <c r="D15" s="33">
        <f t="shared" si="3"/>
        <v>20</v>
      </c>
      <c r="E15" s="33">
        <v>10</v>
      </c>
      <c r="F15" s="33">
        <v>3</v>
      </c>
      <c r="G15" s="47">
        <v>7</v>
      </c>
      <c r="H15" s="33"/>
      <c r="I15" s="30">
        <f t="shared" si="4"/>
        <v>1.25</v>
      </c>
      <c r="J15" s="30">
        <f t="shared" si="5"/>
        <v>1.25</v>
      </c>
    </row>
    <row r="16" spans="1:10" s="49" customFormat="1" ht="12" customHeight="1" x14ac:dyDescent="0.3">
      <c r="A16" s="37" t="s">
        <v>27</v>
      </c>
      <c r="B16" s="31">
        <v>2</v>
      </c>
      <c r="C16" s="32" t="s">
        <v>15</v>
      </c>
      <c r="D16" s="33">
        <f t="shared" si="3"/>
        <v>25</v>
      </c>
      <c r="E16" s="34">
        <v>10</v>
      </c>
      <c r="F16" s="35">
        <v>5</v>
      </c>
      <c r="G16" s="35">
        <v>10</v>
      </c>
      <c r="H16" s="48"/>
      <c r="I16" s="30">
        <f t="shared" si="4"/>
        <v>1.25</v>
      </c>
      <c r="J16" s="30">
        <f t="shared" si="5"/>
        <v>1.875</v>
      </c>
    </row>
    <row r="17" spans="1:10" s="20" customFormat="1" ht="12" customHeight="1" x14ac:dyDescent="0.3">
      <c r="A17" s="50" t="s">
        <v>28</v>
      </c>
      <c r="B17" s="31">
        <v>3</v>
      </c>
      <c r="C17" s="51" t="s">
        <v>15</v>
      </c>
      <c r="D17" s="33">
        <f t="shared" si="3"/>
        <v>15</v>
      </c>
      <c r="E17" s="52">
        <v>5</v>
      </c>
      <c r="F17" s="35">
        <v>3</v>
      </c>
      <c r="G17" s="53">
        <v>7</v>
      </c>
      <c r="H17" s="33"/>
      <c r="I17" s="30">
        <f t="shared" si="4"/>
        <v>0.625</v>
      </c>
      <c r="J17" s="30">
        <f t="shared" si="5"/>
        <v>1.25</v>
      </c>
    </row>
    <row r="18" spans="1:10" s="49" customFormat="1" ht="15" customHeight="1" x14ac:dyDescent="0.3">
      <c r="A18" s="54" t="s">
        <v>29</v>
      </c>
      <c r="B18" s="31">
        <v>2</v>
      </c>
      <c r="C18" s="55" t="s">
        <v>15</v>
      </c>
      <c r="D18" s="33">
        <f t="shared" si="3"/>
        <v>20</v>
      </c>
      <c r="E18" s="33">
        <v>20</v>
      </c>
      <c r="F18" s="33"/>
      <c r="G18" s="33"/>
      <c r="H18" s="33"/>
      <c r="I18" s="30">
        <f t="shared" si="4"/>
        <v>2.5</v>
      </c>
      <c r="J18" s="30">
        <f t="shared" si="5"/>
        <v>0</v>
      </c>
    </row>
    <row r="19" spans="1:10" s="46" customFormat="1" ht="13.8" x14ac:dyDescent="0.3">
      <c r="A19" s="54" t="s">
        <v>30</v>
      </c>
      <c r="B19" s="38">
        <v>4</v>
      </c>
      <c r="C19" s="51" t="s">
        <v>21</v>
      </c>
      <c r="D19" s="33">
        <f t="shared" si="3"/>
        <v>30</v>
      </c>
      <c r="E19" s="34">
        <v>30</v>
      </c>
      <c r="F19" s="28"/>
      <c r="G19" s="35"/>
      <c r="H19" s="33"/>
      <c r="I19" s="30">
        <f t="shared" si="4"/>
        <v>3.75</v>
      </c>
      <c r="J19" s="30">
        <f t="shared" si="5"/>
        <v>0</v>
      </c>
    </row>
    <row r="20" spans="1:10" s="46" customFormat="1" ht="12" customHeight="1" x14ac:dyDescent="0.3">
      <c r="A20" s="37" t="s">
        <v>31</v>
      </c>
      <c r="B20" s="24">
        <v>4</v>
      </c>
      <c r="C20" s="32" t="s">
        <v>15</v>
      </c>
      <c r="D20" s="33">
        <f t="shared" si="3"/>
        <v>15</v>
      </c>
      <c r="E20" s="33">
        <v>5</v>
      </c>
      <c r="F20" s="33">
        <v>3</v>
      </c>
      <c r="G20" s="33">
        <v>7</v>
      </c>
      <c r="H20" s="33"/>
      <c r="I20" s="30">
        <f t="shared" si="4"/>
        <v>0.625</v>
      </c>
      <c r="J20" s="30">
        <f t="shared" si="5"/>
        <v>1.25</v>
      </c>
    </row>
    <row r="21" spans="1:10" s="20" customFormat="1" ht="12" customHeight="1" x14ac:dyDescent="0.3">
      <c r="A21" s="56" t="s">
        <v>23</v>
      </c>
      <c r="B21" s="57">
        <f>SUM(B14:B20)</f>
        <v>22</v>
      </c>
      <c r="C21" s="58">
        <f>COUNTIF(C14:C20,"e")</f>
        <v>3</v>
      </c>
      <c r="D21" s="42">
        <f>SUM(D14:D20)</f>
        <v>145</v>
      </c>
      <c r="E21" s="42">
        <f>SUM(E14:E20)</f>
        <v>90</v>
      </c>
      <c r="F21" s="42">
        <f>SUM(F14:F20)</f>
        <v>17</v>
      </c>
      <c r="G21" s="42">
        <f>SUM(G14:G20)</f>
        <v>38</v>
      </c>
      <c r="H21" s="42">
        <f>SUM(H14:H20)</f>
        <v>0</v>
      </c>
      <c r="I21" s="59">
        <f>ROUNDUP(E21/$J$13,1)</f>
        <v>11.299999999999999</v>
      </c>
      <c r="J21" s="60">
        <f>ROUNDUP((F21+G21+H21)/$J$13,1)</f>
        <v>6.8999999999999995</v>
      </c>
    </row>
    <row r="22" spans="1:10" s="46" customFormat="1" ht="12" customHeight="1" x14ac:dyDescent="0.3">
      <c r="A22" s="21" t="s">
        <v>32</v>
      </c>
      <c r="B22" s="5" t="s">
        <v>13</v>
      </c>
      <c r="C22" s="5"/>
      <c r="D22" s="5"/>
      <c r="E22" s="5"/>
      <c r="F22" s="5"/>
      <c r="G22" s="5"/>
      <c r="H22" s="5"/>
      <c r="I22" s="5"/>
      <c r="J22" s="22">
        <v>8</v>
      </c>
    </row>
    <row r="23" spans="1:10" s="46" customFormat="1" ht="15" customHeight="1" x14ac:dyDescent="0.3">
      <c r="A23" s="54" t="s">
        <v>33</v>
      </c>
      <c r="B23" s="38">
        <v>2</v>
      </c>
      <c r="C23" s="55" t="s">
        <v>21</v>
      </c>
      <c r="D23" s="33">
        <f t="shared" ref="D23:D29" si="6">SUM(E23:H23)</f>
        <v>25</v>
      </c>
      <c r="E23" s="33">
        <v>25</v>
      </c>
      <c r="F23" s="33"/>
      <c r="G23" s="47"/>
      <c r="H23" s="33"/>
      <c r="I23" s="30">
        <f t="shared" ref="I23:I29" si="7">E23/$J$22</f>
        <v>3.125</v>
      </c>
      <c r="J23" s="30">
        <f t="shared" ref="J23:J29" si="8">(F23+G23+H23)/$J$22</f>
        <v>0</v>
      </c>
    </row>
    <row r="24" spans="1:10" s="46" customFormat="1" ht="14.25" customHeight="1" x14ac:dyDescent="0.3">
      <c r="A24" s="37" t="s">
        <v>34</v>
      </c>
      <c r="B24" s="61">
        <v>4</v>
      </c>
      <c r="C24" s="32" t="s">
        <v>15</v>
      </c>
      <c r="D24" s="33">
        <f t="shared" si="6"/>
        <v>30</v>
      </c>
      <c r="E24" s="34">
        <v>10</v>
      </c>
      <c r="F24" s="35">
        <v>7</v>
      </c>
      <c r="G24" s="35">
        <v>13</v>
      </c>
      <c r="H24" s="33"/>
      <c r="I24" s="30">
        <f t="shared" si="7"/>
        <v>1.25</v>
      </c>
      <c r="J24" s="30">
        <f t="shared" si="8"/>
        <v>2.5</v>
      </c>
    </row>
    <row r="25" spans="1:10" s="62" customFormat="1" ht="12" customHeight="1" x14ac:dyDescent="0.3">
      <c r="A25" s="37" t="s">
        <v>35</v>
      </c>
      <c r="B25" s="38">
        <v>4</v>
      </c>
      <c r="C25" s="32" t="s">
        <v>15</v>
      </c>
      <c r="D25" s="33">
        <f t="shared" si="6"/>
        <v>20</v>
      </c>
      <c r="E25" s="34">
        <v>10</v>
      </c>
      <c r="F25" s="35">
        <v>3</v>
      </c>
      <c r="G25" s="35">
        <v>7</v>
      </c>
      <c r="H25" s="33"/>
      <c r="I25" s="30">
        <f t="shared" si="7"/>
        <v>1.25</v>
      </c>
      <c r="J25" s="30">
        <f t="shared" si="8"/>
        <v>1.25</v>
      </c>
    </row>
    <row r="26" spans="1:10" s="49" customFormat="1" ht="12" customHeight="1" x14ac:dyDescent="0.3">
      <c r="A26" s="37" t="s">
        <v>36</v>
      </c>
      <c r="B26" s="31">
        <v>4</v>
      </c>
      <c r="C26" s="32" t="s">
        <v>21</v>
      </c>
      <c r="D26" s="33">
        <f t="shared" si="6"/>
        <v>25</v>
      </c>
      <c r="E26" s="34">
        <v>10</v>
      </c>
      <c r="F26" s="35">
        <v>5</v>
      </c>
      <c r="G26" s="35">
        <v>10</v>
      </c>
      <c r="H26" s="48"/>
      <c r="I26" s="30">
        <f t="shared" si="7"/>
        <v>1.25</v>
      </c>
      <c r="J26" s="30">
        <f t="shared" si="8"/>
        <v>1.875</v>
      </c>
    </row>
    <row r="27" spans="1:10" s="46" customFormat="1" ht="12" customHeight="1" x14ac:dyDescent="0.3">
      <c r="A27" s="37" t="s">
        <v>37</v>
      </c>
      <c r="B27" s="31">
        <v>4</v>
      </c>
      <c r="C27" s="51" t="s">
        <v>15</v>
      </c>
      <c r="D27" s="63">
        <f t="shared" si="6"/>
        <v>25</v>
      </c>
      <c r="E27" s="64">
        <v>10</v>
      </c>
      <c r="F27" s="65">
        <v>5</v>
      </c>
      <c r="G27" s="66">
        <v>10</v>
      </c>
      <c r="H27" s="63"/>
      <c r="I27" s="30">
        <f t="shared" si="7"/>
        <v>1.25</v>
      </c>
      <c r="J27" s="30">
        <f t="shared" si="8"/>
        <v>1.875</v>
      </c>
    </row>
    <row r="28" spans="1:10" s="20" customFormat="1" ht="12" customHeight="1" x14ac:dyDescent="0.3">
      <c r="A28" s="23" t="s">
        <v>38</v>
      </c>
      <c r="B28" s="31">
        <v>2</v>
      </c>
      <c r="C28" s="67" t="s">
        <v>15</v>
      </c>
      <c r="D28" s="33">
        <f t="shared" si="6"/>
        <v>13</v>
      </c>
      <c r="E28" s="34">
        <v>5</v>
      </c>
      <c r="F28" s="35">
        <v>3</v>
      </c>
      <c r="G28" s="35">
        <v>5</v>
      </c>
      <c r="H28" s="33"/>
      <c r="I28" s="30">
        <f t="shared" si="7"/>
        <v>0.625</v>
      </c>
      <c r="J28" s="30">
        <f t="shared" si="8"/>
        <v>1</v>
      </c>
    </row>
    <row r="29" spans="1:10" s="46" customFormat="1" ht="12" customHeight="1" x14ac:dyDescent="0.3">
      <c r="A29" s="23" t="s">
        <v>39</v>
      </c>
      <c r="B29" s="24">
        <v>1</v>
      </c>
      <c r="C29" s="68" t="s">
        <v>15</v>
      </c>
      <c r="D29" s="33">
        <f t="shared" si="6"/>
        <v>12</v>
      </c>
      <c r="E29" s="33"/>
      <c r="F29" s="33"/>
      <c r="G29" s="33">
        <v>12</v>
      </c>
      <c r="H29" s="33"/>
      <c r="I29" s="30">
        <f t="shared" si="7"/>
        <v>0</v>
      </c>
      <c r="J29" s="30">
        <f t="shared" si="8"/>
        <v>1.5</v>
      </c>
    </row>
    <row r="30" spans="1:10" s="20" customFormat="1" ht="12" customHeight="1" x14ac:dyDescent="0.3">
      <c r="A30" s="56" t="s">
        <v>23</v>
      </c>
      <c r="B30" s="57">
        <f>SUM(B23:B29)</f>
        <v>21</v>
      </c>
      <c r="C30" s="58">
        <f>COUNTIF(C23:C29,"e")</f>
        <v>2</v>
      </c>
      <c r="D30" s="69">
        <f>SUM(D23:D29)</f>
        <v>150</v>
      </c>
      <c r="E30" s="69">
        <f>SUM(E23:E29)</f>
        <v>70</v>
      </c>
      <c r="F30" s="69">
        <f>SUM(F23:F29)</f>
        <v>23</v>
      </c>
      <c r="G30" s="69">
        <f>SUM(G23:G29)</f>
        <v>57</v>
      </c>
      <c r="H30" s="69">
        <f>SUM(H23:H29)</f>
        <v>0</v>
      </c>
      <c r="I30" s="59">
        <f>ROUNDUP(E30/J$22,1)</f>
        <v>8.7999999999999989</v>
      </c>
      <c r="J30" s="60">
        <f>ROUNDUP((F30+G30+H30)/J$22,1)</f>
        <v>10</v>
      </c>
    </row>
    <row r="31" spans="1:10" s="20" customFormat="1" ht="12" customHeight="1" x14ac:dyDescent="0.3">
      <c r="A31" s="21" t="s">
        <v>40</v>
      </c>
      <c r="B31" s="5" t="s">
        <v>13</v>
      </c>
      <c r="C31" s="5"/>
      <c r="D31" s="5"/>
      <c r="E31" s="5"/>
      <c r="F31" s="5"/>
      <c r="G31" s="5"/>
      <c r="H31" s="5"/>
      <c r="I31" s="5"/>
      <c r="J31" s="22">
        <v>5</v>
      </c>
    </row>
    <row r="32" spans="1:10" s="20" customFormat="1" ht="12" customHeight="1" x14ac:dyDescent="0.3">
      <c r="A32" s="23" t="s">
        <v>41</v>
      </c>
      <c r="B32" s="31">
        <v>2</v>
      </c>
      <c r="C32" s="70" t="s">
        <v>15</v>
      </c>
      <c r="D32" s="33">
        <f>SUM(E32:H32)</f>
        <v>15</v>
      </c>
      <c r="E32" s="33">
        <v>5</v>
      </c>
      <c r="F32" s="33">
        <v>3</v>
      </c>
      <c r="G32" s="47">
        <v>7</v>
      </c>
      <c r="H32" s="33"/>
      <c r="I32" s="71">
        <f>ROUNDUP(E32/J$31,1)</f>
        <v>1</v>
      </c>
      <c r="J32" s="30">
        <f>ROUNDUP((F32+G32+H32)/J$31,1)</f>
        <v>2</v>
      </c>
    </row>
    <row r="33" spans="1:10" s="20" customFormat="1" ht="12" customHeight="1" x14ac:dyDescent="0.3">
      <c r="A33" s="37" t="s">
        <v>42</v>
      </c>
      <c r="B33" s="31">
        <v>3</v>
      </c>
      <c r="C33" s="70" t="s">
        <v>15</v>
      </c>
      <c r="D33" s="33">
        <f>SUM(E33:H33)</f>
        <v>25</v>
      </c>
      <c r="E33" s="48">
        <v>10</v>
      </c>
      <c r="F33" s="48">
        <v>5</v>
      </c>
      <c r="G33" s="72">
        <v>10</v>
      </c>
      <c r="H33" s="48"/>
      <c r="I33" s="71">
        <f>ROUNDUP(E33/J$31,1)</f>
        <v>2</v>
      </c>
      <c r="J33" s="30">
        <f>ROUNDUP((F33+G33+H33)/J$31,1)</f>
        <v>3</v>
      </c>
    </row>
    <row r="34" spans="1:10" s="20" customFormat="1" ht="12" customHeight="1" x14ac:dyDescent="0.3">
      <c r="A34" s="37" t="s">
        <v>43</v>
      </c>
      <c r="B34" s="31">
        <v>4</v>
      </c>
      <c r="C34" s="32" t="s">
        <v>21</v>
      </c>
      <c r="D34" s="33">
        <f>SUM(E34:H34)</f>
        <v>15</v>
      </c>
      <c r="E34" s="48">
        <v>5</v>
      </c>
      <c r="F34" s="33">
        <v>3</v>
      </c>
      <c r="G34" s="47">
        <v>7</v>
      </c>
      <c r="H34" s="73"/>
      <c r="I34" s="71">
        <f>ROUNDUP(E34/J$31,1)</f>
        <v>1</v>
      </c>
      <c r="J34" s="30">
        <f>ROUNDUP((F34+G34+H34)/J$31,1)</f>
        <v>2</v>
      </c>
    </row>
    <row r="35" spans="1:10" s="20" customFormat="1" ht="12" customHeight="1" x14ac:dyDescent="0.3">
      <c r="A35" s="37" t="s">
        <v>44</v>
      </c>
      <c r="B35" s="31">
        <v>4</v>
      </c>
      <c r="C35" s="32" t="s">
        <v>21</v>
      </c>
      <c r="D35" s="33">
        <f>SUM(E35:H35)</f>
        <v>25</v>
      </c>
      <c r="E35" s="48">
        <v>10</v>
      </c>
      <c r="F35" s="33">
        <v>5</v>
      </c>
      <c r="G35" s="47">
        <v>10</v>
      </c>
      <c r="H35" s="73"/>
      <c r="I35" s="71">
        <f>ROUNDUP(E35/J$31,1)</f>
        <v>2</v>
      </c>
      <c r="J35" s="30">
        <f>ROUNDUP((F35+G35+H35)/J$31,1)</f>
        <v>3</v>
      </c>
    </row>
    <row r="36" spans="1:10" s="20" customFormat="1" ht="12" customHeight="1" x14ac:dyDescent="0.3">
      <c r="A36" s="23" t="s">
        <v>45</v>
      </c>
      <c r="B36" s="31">
        <v>2</v>
      </c>
      <c r="C36" s="32" t="s">
        <v>15</v>
      </c>
      <c r="D36" s="33">
        <f>SUM(E36:H36)</f>
        <v>15</v>
      </c>
      <c r="E36" s="48"/>
      <c r="F36" s="33"/>
      <c r="G36" s="33">
        <v>15</v>
      </c>
      <c r="H36" s="33"/>
      <c r="I36" s="71">
        <f>ROUNDUP(E36/J$31,1)</f>
        <v>0</v>
      </c>
      <c r="J36" s="30">
        <f>ROUNDUP((F36+G36+H36)/J$31,1)</f>
        <v>3</v>
      </c>
    </row>
    <row r="37" spans="1:10" s="20" customFormat="1" ht="12" customHeight="1" x14ac:dyDescent="0.3">
      <c r="A37" s="23" t="s">
        <v>46</v>
      </c>
      <c r="B37" s="31">
        <v>15</v>
      </c>
      <c r="C37" s="70" t="s">
        <v>21</v>
      </c>
      <c r="D37" s="33"/>
      <c r="E37" s="48"/>
      <c r="F37" s="48"/>
      <c r="G37" s="72"/>
      <c r="H37" s="74"/>
      <c r="I37" s="33"/>
      <c r="J37" s="48"/>
    </row>
    <row r="38" spans="1:10" s="20" customFormat="1" ht="12" customHeight="1" x14ac:dyDescent="0.3">
      <c r="A38" s="56" t="s">
        <v>23</v>
      </c>
      <c r="B38" s="57">
        <f>SUM(B32:B37)</f>
        <v>30</v>
      </c>
      <c r="C38" s="58">
        <f>COUNTIF(C32:C37,"e")</f>
        <v>3</v>
      </c>
      <c r="D38" s="42">
        <f>SUM(D32:D37)</f>
        <v>95</v>
      </c>
      <c r="E38" s="42">
        <f>SUM(E32:E37)</f>
        <v>30</v>
      </c>
      <c r="F38" s="42">
        <f>SUM(F32:F37)</f>
        <v>16</v>
      </c>
      <c r="G38" s="42">
        <f>SUM(G32:G37)</f>
        <v>49</v>
      </c>
      <c r="H38" s="75"/>
      <c r="I38" s="42">
        <f>SUM(I32:I37)</f>
        <v>6</v>
      </c>
      <c r="J38" s="42">
        <f>SUM(J32:J37)</f>
        <v>13</v>
      </c>
    </row>
    <row r="39" spans="1:10" s="20" customFormat="1" ht="12" customHeight="1" x14ac:dyDescent="0.3">
      <c r="A39" s="21" t="s">
        <v>47</v>
      </c>
      <c r="B39" s="76">
        <f t="shared" ref="B39:H39" si="9">B12+B21+B30+B38</f>
        <v>90</v>
      </c>
      <c r="C39" s="77">
        <f t="shared" si="9"/>
        <v>9</v>
      </c>
      <c r="D39" s="77">
        <f t="shared" si="9"/>
        <v>540</v>
      </c>
      <c r="E39" s="78">
        <f t="shared" si="9"/>
        <v>245</v>
      </c>
      <c r="F39" s="77">
        <f t="shared" si="9"/>
        <v>86</v>
      </c>
      <c r="G39" s="77">
        <f t="shared" si="9"/>
        <v>209</v>
      </c>
      <c r="H39" s="77">
        <f t="shared" si="9"/>
        <v>0</v>
      </c>
      <c r="I39" s="79"/>
      <c r="J39" s="79"/>
    </row>
    <row r="40" spans="1:10" s="86" customFormat="1" ht="13.8" x14ac:dyDescent="0.25">
      <c r="A40" s="80" t="s">
        <v>48</v>
      </c>
      <c r="B40" s="81"/>
      <c r="C40" s="82"/>
      <c r="D40" s="83"/>
      <c r="E40" s="60">
        <f>(E39/D39)*100</f>
        <v>45.370370370370374</v>
      </c>
      <c r="F40" s="60">
        <f>(F39/D39)*100</f>
        <v>15.925925925925927</v>
      </c>
      <c r="G40" s="60">
        <f>(G39/D39)*100</f>
        <v>38.703703703703702</v>
      </c>
      <c r="H40" s="60">
        <f>(H39/D39)*100</f>
        <v>0</v>
      </c>
      <c r="I40" s="84"/>
      <c r="J40" s="85"/>
    </row>
    <row r="41" spans="1:10" s="86" customFormat="1" ht="13.8" x14ac:dyDescent="0.3">
      <c r="A41" s="87" t="s">
        <v>49</v>
      </c>
      <c r="B41" s="88"/>
      <c r="C41" s="89"/>
      <c r="D41" s="90"/>
      <c r="E41" s="91"/>
      <c r="F41" s="91"/>
      <c r="G41" s="91"/>
      <c r="H41" s="91"/>
      <c r="I41" s="84"/>
      <c r="J41" s="85"/>
    </row>
    <row r="42" spans="1:10" ht="13.8" x14ac:dyDescent="0.3">
      <c r="A42" s="92"/>
      <c r="B42" s="93"/>
      <c r="C42" s="94"/>
      <c r="D42" s="94"/>
      <c r="E42" s="94"/>
      <c r="F42" s="94"/>
      <c r="G42" s="94"/>
      <c r="H42" s="94"/>
      <c r="I42" s="94"/>
      <c r="J42" s="95"/>
    </row>
    <row r="43" spans="1:10" ht="13.8" x14ac:dyDescent="0.3">
      <c r="A43" s="96" t="s">
        <v>50</v>
      </c>
      <c r="B43" s="4" t="s">
        <v>13</v>
      </c>
      <c r="C43" s="4"/>
      <c r="D43" s="4"/>
      <c r="E43" s="4"/>
      <c r="F43" s="4"/>
      <c r="G43" s="4"/>
      <c r="H43" s="4"/>
      <c r="I43" s="4"/>
      <c r="J43" s="97">
        <v>8</v>
      </c>
    </row>
    <row r="44" spans="1:10" ht="14.25" customHeight="1" x14ac:dyDescent="0.25">
      <c r="A44" s="50" t="s">
        <v>51</v>
      </c>
      <c r="B44" s="38">
        <v>2</v>
      </c>
      <c r="C44" s="70" t="s">
        <v>15</v>
      </c>
      <c r="D44" s="48">
        <f>SUM(E44:H44)</f>
        <v>15</v>
      </c>
      <c r="E44" s="34">
        <v>5</v>
      </c>
      <c r="F44" s="35">
        <v>3</v>
      </c>
      <c r="G44" s="35">
        <v>7</v>
      </c>
      <c r="H44" s="98"/>
      <c r="I44" s="30">
        <f>E44/J$43</f>
        <v>0.625</v>
      </c>
      <c r="J44" s="30">
        <f>ROUNDUP((F44+G44+H44)/J$43,3)</f>
        <v>1.25</v>
      </c>
    </row>
    <row r="45" spans="1:10" ht="14.25" customHeight="1" x14ac:dyDescent="0.25">
      <c r="A45" s="50" t="s">
        <v>52</v>
      </c>
      <c r="B45" s="38">
        <v>2</v>
      </c>
      <c r="C45" s="70" t="s">
        <v>15</v>
      </c>
      <c r="D45" s="48">
        <f>SUM(E45:H45)</f>
        <v>15</v>
      </c>
      <c r="E45" s="34">
        <v>5</v>
      </c>
      <c r="F45" s="35">
        <v>3</v>
      </c>
      <c r="G45" s="35">
        <v>7</v>
      </c>
      <c r="H45" s="98"/>
      <c r="I45" s="30">
        <f>E45/J$43</f>
        <v>0.625</v>
      </c>
      <c r="J45" s="30">
        <f>ROUNDUP((F45+G45+H45)/J$43,3)</f>
        <v>1.25</v>
      </c>
    </row>
    <row r="46" spans="1:10" ht="14.25" customHeight="1" x14ac:dyDescent="0.25">
      <c r="A46" s="50" t="s">
        <v>53</v>
      </c>
      <c r="B46" s="99">
        <v>2</v>
      </c>
      <c r="C46" s="70" t="s">
        <v>15</v>
      </c>
      <c r="D46" s="48">
        <v>15</v>
      </c>
      <c r="E46" s="34">
        <v>5</v>
      </c>
      <c r="F46" s="35">
        <v>3</v>
      </c>
      <c r="G46" s="35">
        <v>7</v>
      </c>
      <c r="H46" s="98"/>
      <c r="I46" s="30">
        <f>E46/J$43</f>
        <v>0.625</v>
      </c>
      <c r="J46" s="30">
        <f>ROUNDUP((F46+G46+H46)/J$43,3)</f>
        <v>1.25</v>
      </c>
    </row>
    <row r="47" spans="1:10" ht="13.8" x14ac:dyDescent="0.25">
      <c r="A47" s="100" t="s">
        <v>38</v>
      </c>
      <c r="B47" s="3" t="s">
        <v>13</v>
      </c>
      <c r="C47" s="3"/>
      <c r="D47" s="3"/>
      <c r="E47" s="3"/>
      <c r="F47" s="3"/>
      <c r="G47" s="3"/>
      <c r="H47" s="3"/>
      <c r="I47" s="3"/>
      <c r="J47" s="101">
        <v>8</v>
      </c>
    </row>
    <row r="48" spans="1:10" ht="13.8" x14ac:dyDescent="0.25">
      <c r="A48" s="50" t="s">
        <v>54</v>
      </c>
      <c r="B48" s="99">
        <v>2</v>
      </c>
      <c r="C48" s="70" t="s">
        <v>15</v>
      </c>
      <c r="D48" s="48">
        <f>SUM(E48:H48)</f>
        <v>13</v>
      </c>
      <c r="E48" s="34">
        <v>5</v>
      </c>
      <c r="F48" s="35">
        <v>3</v>
      </c>
      <c r="G48" s="35">
        <v>5</v>
      </c>
      <c r="H48" s="48"/>
      <c r="I48" s="30">
        <f>E48/J$47</f>
        <v>0.625</v>
      </c>
      <c r="J48" s="30">
        <f>ROUNDUP((F48+G48+H48)/J$47,3)</f>
        <v>1</v>
      </c>
    </row>
    <row r="49" spans="1:10" ht="13.8" x14ac:dyDescent="0.25">
      <c r="A49" s="50" t="s">
        <v>55</v>
      </c>
      <c r="B49" s="99">
        <v>2</v>
      </c>
      <c r="C49" s="70" t="s">
        <v>15</v>
      </c>
      <c r="D49" s="48">
        <f>SUM(E49:H49)</f>
        <v>13</v>
      </c>
      <c r="E49" s="34">
        <v>5</v>
      </c>
      <c r="F49" s="35">
        <v>3</v>
      </c>
      <c r="G49" s="35">
        <v>5</v>
      </c>
      <c r="H49" s="48"/>
      <c r="I49" s="30">
        <f>E49/J$47</f>
        <v>0.625</v>
      </c>
      <c r="J49" s="30">
        <f>ROUNDUP((F49+G49+H49)/J$47,3)</f>
        <v>1</v>
      </c>
    </row>
    <row r="50" spans="1:10" ht="13.8" x14ac:dyDescent="0.25">
      <c r="A50" s="50" t="s">
        <v>56</v>
      </c>
      <c r="B50" s="99">
        <v>2</v>
      </c>
      <c r="C50" s="70" t="s">
        <v>15</v>
      </c>
      <c r="D50" s="48">
        <v>13</v>
      </c>
      <c r="E50" s="34">
        <v>5</v>
      </c>
      <c r="F50" s="35">
        <v>3</v>
      </c>
      <c r="G50" s="35">
        <v>5</v>
      </c>
      <c r="H50" s="48"/>
      <c r="I50" s="30">
        <f>E50/J$47</f>
        <v>0.625</v>
      </c>
      <c r="J50" s="30">
        <f>ROUNDUP((F50+G50+H50)/J$47,3)</f>
        <v>1</v>
      </c>
    </row>
    <row r="51" spans="1:10" ht="13.8" x14ac:dyDescent="0.25">
      <c r="A51" s="100" t="s">
        <v>57</v>
      </c>
      <c r="B51" s="2" t="s">
        <v>13</v>
      </c>
      <c r="C51" s="2"/>
      <c r="D51" s="2"/>
      <c r="E51" s="2"/>
      <c r="F51" s="2"/>
      <c r="G51" s="2"/>
      <c r="H51" s="2"/>
      <c r="I51" s="2"/>
      <c r="J51" s="102">
        <v>5</v>
      </c>
    </row>
    <row r="52" spans="1:10" ht="13.8" x14ac:dyDescent="0.25">
      <c r="A52" s="50" t="s">
        <v>58</v>
      </c>
      <c r="B52" s="99">
        <v>2</v>
      </c>
      <c r="C52" s="70" t="s">
        <v>15</v>
      </c>
      <c r="D52" s="48">
        <v>15</v>
      </c>
      <c r="E52" s="34">
        <v>5</v>
      </c>
      <c r="F52" s="35">
        <v>3</v>
      </c>
      <c r="G52" s="35">
        <v>7</v>
      </c>
      <c r="H52" s="48"/>
      <c r="I52" s="30">
        <f>E52/J$51</f>
        <v>1</v>
      </c>
      <c r="J52" s="30">
        <f>ROUNDUP((F52+G52+H52)/J$51,3)</f>
        <v>2</v>
      </c>
    </row>
    <row r="53" spans="1:10" ht="13.8" x14ac:dyDescent="0.25">
      <c r="A53" s="50" t="s">
        <v>59</v>
      </c>
      <c r="B53" s="99">
        <v>2</v>
      </c>
      <c r="C53" s="70" t="s">
        <v>15</v>
      </c>
      <c r="D53" s="48">
        <v>15</v>
      </c>
      <c r="E53" s="34">
        <v>5</v>
      </c>
      <c r="F53" s="35">
        <v>3</v>
      </c>
      <c r="G53" s="35">
        <v>7</v>
      </c>
      <c r="H53" s="48"/>
      <c r="I53" s="30">
        <f>E53/J$51</f>
        <v>1</v>
      </c>
      <c r="J53" s="30">
        <f>ROUNDUP((F53+G53+H53)/J$51,3)</f>
        <v>2</v>
      </c>
    </row>
    <row r="54" spans="1:10" ht="13.8" x14ac:dyDescent="0.25">
      <c r="A54" s="50" t="s">
        <v>60</v>
      </c>
      <c r="B54" s="99">
        <v>2</v>
      </c>
      <c r="C54" s="70" t="s">
        <v>15</v>
      </c>
      <c r="D54" s="48">
        <v>15</v>
      </c>
      <c r="E54" s="34">
        <v>5</v>
      </c>
      <c r="F54" s="35">
        <v>3</v>
      </c>
      <c r="G54" s="35">
        <v>7</v>
      </c>
      <c r="H54" s="48"/>
      <c r="I54" s="30">
        <f>E54/J$51</f>
        <v>1</v>
      </c>
      <c r="J54" s="30">
        <f>ROUNDUP((F54+G54+H54)/J$51,3)</f>
        <v>2</v>
      </c>
    </row>
    <row r="55" spans="1:10" ht="13.8" x14ac:dyDescent="0.25">
      <c r="A55" s="50" t="s">
        <v>61</v>
      </c>
      <c r="B55" s="99">
        <v>2</v>
      </c>
      <c r="C55" s="70" t="s">
        <v>15</v>
      </c>
      <c r="D55" s="48">
        <v>15</v>
      </c>
      <c r="E55" s="34">
        <v>5</v>
      </c>
      <c r="F55" s="35">
        <v>3</v>
      </c>
      <c r="G55" s="35">
        <v>7</v>
      </c>
      <c r="H55" s="48"/>
      <c r="I55" s="30">
        <f>E55/J$51</f>
        <v>1</v>
      </c>
      <c r="J55" s="30">
        <f>ROUNDUP((F55+G55+H55)/J$51,3)</f>
        <v>2</v>
      </c>
    </row>
    <row r="56" spans="1:10" ht="13.8" x14ac:dyDescent="0.3">
      <c r="A56" s="92"/>
      <c r="B56" s="93"/>
      <c r="C56" s="94"/>
      <c r="D56" s="94"/>
      <c r="E56" s="94"/>
      <c r="F56" s="94"/>
      <c r="G56" s="94"/>
      <c r="H56" s="94"/>
      <c r="I56" s="94"/>
      <c r="J56" s="95"/>
    </row>
    <row r="57" spans="1:10" ht="13.8" x14ac:dyDescent="0.3">
      <c r="A57" s="12"/>
      <c r="B57" s="93"/>
      <c r="C57" s="94"/>
      <c r="D57" s="94"/>
      <c r="E57" s="94"/>
      <c r="F57" s="94"/>
      <c r="G57" s="94"/>
      <c r="H57" s="94"/>
      <c r="I57" s="94"/>
      <c r="J57" s="95"/>
    </row>
    <row r="58" spans="1:10" ht="13.8" x14ac:dyDescent="0.3">
      <c r="A58" s="92"/>
      <c r="B58" s="93"/>
      <c r="C58" s="94"/>
      <c r="D58" s="94"/>
      <c r="E58" s="94"/>
      <c r="F58" s="94"/>
      <c r="G58" s="94"/>
      <c r="H58" s="94"/>
      <c r="I58" s="94"/>
      <c r="J58" s="95"/>
    </row>
    <row r="59" spans="1:10" x14ac:dyDescent="0.25">
      <c r="A59" s="103"/>
    </row>
  </sheetData>
  <mergeCells count="9">
    <mergeCell ref="B31:I31"/>
    <mergeCell ref="B43:I43"/>
    <mergeCell ref="B47:I47"/>
    <mergeCell ref="B51:I51"/>
    <mergeCell ref="A1:J1"/>
    <mergeCell ref="A2:J2"/>
    <mergeCell ref="B4:I4"/>
    <mergeCell ref="B13:I13"/>
    <mergeCell ref="B22:I22"/>
  </mergeCells>
  <pageMargins left="0.25" right="0.25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4" zoomScaleNormal="100" workbookViewId="0">
      <selection activeCell="N20" sqref="N20"/>
    </sheetView>
  </sheetViews>
  <sheetFormatPr defaultColWidth="8.5546875" defaultRowHeight="13.2" x14ac:dyDescent="0.25"/>
  <cols>
    <col min="1" max="1" width="35.6640625" customWidth="1"/>
    <col min="2" max="2" width="5.88671875" customWidth="1"/>
    <col min="3" max="3" width="5" customWidth="1"/>
    <col min="4" max="4" width="6.5546875" customWidth="1"/>
    <col min="5" max="5" width="5.33203125" customWidth="1"/>
    <col min="6" max="6" width="5" customWidth="1"/>
    <col min="7" max="7" width="4.44140625" customWidth="1"/>
    <col min="8" max="8" width="4.5546875" customWidth="1"/>
    <col min="9" max="9" width="7.109375" customWidth="1"/>
    <col min="10" max="10" width="7.5546875" customWidth="1"/>
  </cols>
  <sheetData>
    <row r="1" spans="1:10" ht="33" customHeight="1" x14ac:dyDescent="0.25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</row>
    <row r="2" spans="1:10" ht="66" customHeight="1" x14ac:dyDescent="0.25">
      <c r="A2" s="13" t="s">
        <v>2</v>
      </c>
      <c r="B2" s="14" t="s">
        <v>3</v>
      </c>
      <c r="C2" s="15" t="s">
        <v>4</v>
      </c>
      <c r="D2" s="15" t="s">
        <v>5</v>
      </c>
      <c r="E2" s="16" t="s">
        <v>6</v>
      </c>
      <c r="F2" s="17" t="s">
        <v>7</v>
      </c>
      <c r="G2" s="18" t="s">
        <v>8</v>
      </c>
      <c r="H2" s="15" t="s">
        <v>9</v>
      </c>
      <c r="I2" s="15" t="s">
        <v>10</v>
      </c>
      <c r="J2" s="15" t="s">
        <v>11</v>
      </c>
    </row>
    <row r="3" spans="1:10" x14ac:dyDescent="0.25">
      <c r="A3" s="21" t="s">
        <v>12</v>
      </c>
      <c r="B3" s="5" t="s">
        <v>13</v>
      </c>
      <c r="C3" s="5"/>
      <c r="D3" s="5"/>
      <c r="E3" s="5"/>
      <c r="F3" s="5"/>
      <c r="G3" s="5"/>
      <c r="H3" s="5"/>
      <c r="I3" s="5"/>
      <c r="J3" s="22">
        <v>8</v>
      </c>
    </row>
    <row r="4" spans="1:10" ht="18" x14ac:dyDescent="0.35">
      <c r="A4" s="37" t="s">
        <v>17</v>
      </c>
      <c r="B4" s="31">
        <v>2</v>
      </c>
      <c r="C4" s="32" t="s">
        <v>15</v>
      </c>
      <c r="D4" s="33">
        <f>SUM(E4:H4)</f>
        <v>30</v>
      </c>
      <c r="E4" s="34">
        <v>10</v>
      </c>
      <c r="F4" s="35">
        <v>7</v>
      </c>
      <c r="G4" s="35">
        <v>13</v>
      </c>
      <c r="H4" s="36"/>
      <c r="I4" s="30">
        <f>E4/8</f>
        <v>1.25</v>
      </c>
      <c r="J4" s="30">
        <f>(F4+G4+H4)/8</f>
        <v>2.5</v>
      </c>
    </row>
    <row r="5" spans="1:10" ht="13.8" x14ac:dyDescent="0.25">
      <c r="A5" s="37" t="s">
        <v>19</v>
      </c>
      <c r="B5" s="38">
        <v>3</v>
      </c>
      <c r="C5" s="32" t="s">
        <v>15</v>
      </c>
      <c r="D5" s="33">
        <f>SUM(E5:H5)</f>
        <v>15</v>
      </c>
      <c r="E5" s="34">
        <v>10</v>
      </c>
      <c r="F5" s="35">
        <v>5</v>
      </c>
      <c r="G5" s="35"/>
      <c r="H5" s="33"/>
      <c r="I5" s="30">
        <f>E5/8</f>
        <v>1.25</v>
      </c>
      <c r="J5" s="30">
        <f>(F5+G5+H5)/8</f>
        <v>0.625</v>
      </c>
    </row>
    <row r="6" spans="1:10" ht="18" x14ac:dyDescent="0.35">
      <c r="A6" s="37" t="s">
        <v>20</v>
      </c>
      <c r="B6" s="38">
        <v>4</v>
      </c>
      <c r="C6" s="32" t="s">
        <v>21</v>
      </c>
      <c r="D6" s="33">
        <f>SUM(E6:H6)</f>
        <v>20</v>
      </c>
      <c r="E6" s="34">
        <v>10</v>
      </c>
      <c r="F6" s="35">
        <v>3</v>
      </c>
      <c r="G6" s="35">
        <v>7</v>
      </c>
      <c r="H6" s="36"/>
      <c r="I6" s="30">
        <f>E6/8</f>
        <v>1.25</v>
      </c>
      <c r="J6" s="30">
        <f>(F6+G6+H6)/8</f>
        <v>1.25</v>
      </c>
    </row>
    <row r="7" spans="1:10" ht="13.8" x14ac:dyDescent="0.25">
      <c r="A7" s="39" t="s">
        <v>23</v>
      </c>
      <c r="B7" s="40">
        <f>SUM(B4:B6)</f>
        <v>9</v>
      </c>
      <c r="C7" s="41">
        <f>COUNTIF(C4:C6,"e")</f>
        <v>1</v>
      </c>
      <c r="D7" s="42">
        <f t="shared" ref="D7:J7" si="0">SUM(D4:D6)</f>
        <v>65</v>
      </c>
      <c r="E7" s="42">
        <f t="shared" si="0"/>
        <v>30</v>
      </c>
      <c r="F7" s="42">
        <f t="shared" si="0"/>
        <v>15</v>
      </c>
      <c r="G7" s="42">
        <f t="shared" si="0"/>
        <v>20</v>
      </c>
      <c r="H7" s="43">
        <f t="shared" si="0"/>
        <v>0</v>
      </c>
      <c r="I7" s="43">
        <f t="shared" si="0"/>
        <v>3.75</v>
      </c>
      <c r="J7" s="43">
        <f t="shared" si="0"/>
        <v>4.375</v>
      </c>
    </row>
    <row r="8" spans="1:10" x14ac:dyDescent="0.25">
      <c r="A8" s="21" t="s">
        <v>24</v>
      </c>
      <c r="B8" s="5" t="s">
        <v>13</v>
      </c>
      <c r="C8" s="5"/>
      <c r="D8" s="5"/>
      <c r="E8" s="5"/>
      <c r="F8" s="5"/>
      <c r="G8" s="5"/>
      <c r="H8" s="5"/>
      <c r="I8" s="5"/>
      <c r="J8" s="22">
        <v>8</v>
      </c>
    </row>
    <row r="9" spans="1:10" ht="13.8" x14ac:dyDescent="0.3">
      <c r="A9" s="37" t="s">
        <v>26</v>
      </c>
      <c r="B9" s="31">
        <v>4</v>
      </c>
      <c r="C9" s="32" t="s">
        <v>21</v>
      </c>
      <c r="D9" s="33">
        <f>SUM(E9:H9)</f>
        <v>20</v>
      </c>
      <c r="E9" s="33">
        <v>10</v>
      </c>
      <c r="F9" s="33">
        <v>3</v>
      </c>
      <c r="G9" s="47">
        <v>7</v>
      </c>
      <c r="H9" s="33"/>
      <c r="I9" s="30">
        <f>E9/8</f>
        <v>1.25</v>
      </c>
      <c r="J9" s="30">
        <f>(F9+G9+H9)/8</f>
        <v>1.25</v>
      </c>
    </row>
    <row r="10" spans="1:10" ht="13.8" x14ac:dyDescent="0.3">
      <c r="A10" s="37" t="s">
        <v>27</v>
      </c>
      <c r="B10" s="31">
        <v>2</v>
      </c>
      <c r="C10" s="32" t="s">
        <v>15</v>
      </c>
      <c r="D10" s="33">
        <f>SUM(E10:H10)</f>
        <v>25</v>
      </c>
      <c r="E10" s="34">
        <v>10</v>
      </c>
      <c r="F10" s="35">
        <v>5</v>
      </c>
      <c r="G10" s="35">
        <v>10</v>
      </c>
      <c r="H10" s="48"/>
      <c r="I10" s="30">
        <f>E10/8</f>
        <v>1.25</v>
      </c>
      <c r="J10" s="30">
        <f>(F10+G10+H10)/8</f>
        <v>1.875</v>
      </c>
    </row>
    <row r="11" spans="1:10" ht="13.5" customHeight="1" x14ac:dyDescent="0.3">
      <c r="A11" s="50" t="s">
        <v>28</v>
      </c>
      <c r="B11" s="31">
        <v>3</v>
      </c>
      <c r="C11" s="51" t="s">
        <v>15</v>
      </c>
      <c r="D11" s="33">
        <f>SUM(E11:H11)</f>
        <v>15</v>
      </c>
      <c r="E11" s="52">
        <v>5</v>
      </c>
      <c r="F11" s="35">
        <v>3</v>
      </c>
      <c r="G11" s="53">
        <v>7</v>
      </c>
      <c r="H11" s="33"/>
      <c r="I11" s="30">
        <f>E11/8</f>
        <v>0.625</v>
      </c>
      <c r="J11" s="30">
        <f>(F11+G11+H11)/8</f>
        <v>1.25</v>
      </c>
    </row>
    <row r="12" spans="1:10" ht="13.8" x14ac:dyDescent="0.3">
      <c r="A12" s="37" t="s">
        <v>31</v>
      </c>
      <c r="B12" s="24">
        <v>4</v>
      </c>
      <c r="C12" s="32" t="s">
        <v>15</v>
      </c>
      <c r="D12" s="33">
        <f>SUM(E12:H12)</f>
        <v>15</v>
      </c>
      <c r="E12" s="33">
        <v>5</v>
      </c>
      <c r="F12" s="33">
        <v>3</v>
      </c>
      <c r="G12" s="33">
        <v>7</v>
      </c>
      <c r="H12" s="33"/>
      <c r="I12" s="30">
        <f>E12/8</f>
        <v>0.625</v>
      </c>
      <c r="J12" s="30">
        <f>(F12+G12+H12)/8</f>
        <v>1.25</v>
      </c>
    </row>
    <row r="13" spans="1:10" ht="13.8" x14ac:dyDescent="0.25">
      <c r="A13" s="56" t="s">
        <v>23</v>
      </c>
      <c r="B13" s="57">
        <f>SUM(B9:B12)</f>
        <v>13</v>
      </c>
      <c r="C13" s="58">
        <f>COUNTIF(C9:C12,"e")</f>
        <v>1</v>
      </c>
      <c r="D13" s="42">
        <f t="shared" ref="D13:J13" si="1">SUM(D9:D12)</f>
        <v>75</v>
      </c>
      <c r="E13" s="42">
        <f t="shared" si="1"/>
        <v>30</v>
      </c>
      <c r="F13" s="42">
        <f t="shared" si="1"/>
        <v>14</v>
      </c>
      <c r="G13" s="42">
        <f t="shared" si="1"/>
        <v>31</v>
      </c>
      <c r="H13" s="42">
        <f t="shared" si="1"/>
        <v>0</v>
      </c>
      <c r="I13" s="42">
        <f t="shared" si="1"/>
        <v>3.75</v>
      </c>
      <c r="J13" s="42">
        <f t="shared" si="1"/>
        <v>5.625</v>
      </c>
    </row>
    <row r="14" spans="1:10" x14ac:dyDescent="0.25">
      <c r="A14" s="21" t="s">
        <v>32</v>
      </c>
      <c r="B14" s="5" t="s">
        <v>13</v>
      </c>
      <c r="C14" s="5"/>
      <c r="D14" s="5"/>
      <c r="E14" s="5"/>
      <c r="F14" s="5"/>
      <c r="G14" s="5"/>
      <c r="H14" s="5"/>
      <c r="I14" s="5"/>
      <c r="J14" s="22">
        <v>8</v>
      </c>
    </row>
    <row r="15" spans="1:10" ht="13.8" x14ac:dyDescent="0.25">
      <c r="A15" s="37" t="s">
        <v>34</v>
      </c>
      <c r="B15" s="61">
        <v>4</v>
      </c>
      <c r="C15" s="32" t="s">
        <v>15</v>
      </c>
      <c r="D15" s="33">
        <f>SUM(E15:H15)</f>
        <v>30</v>
      </c>
      <c r="E15" s="34">
        <v>10</v>
      </c>
      <c r="F15" s="35">
        <v>7</v>
      </c>
      <c r="G15" s="35">
        <v>13</v>
      </c>
      <c r="H15" s="33"/>
      <c r="I15" s="30">
        <f>E15/8</f>
        <v>1.25</v>
      </c>
      <c r="J15" s="30">
        <f>(F15+G15+H15)/8</f>
        <v>2.5</v>
      </c>
    </row>
    <row r="16" spans="1:10" ht="13.8" x14ac:dyDescent="0.25">
      <c r="A16" s="37" t="s">
        <v>35</v>
      </c>
      <c r="B16" s="38">
        <v>4</v>
      </c>
      <c r="C16" s="32" t="s">
        <v>15</v>
      </c>
      <c r="D16" s="33">
        <f>SUM(E16:H16)</f>
        <v>20</v>
      </c>
      <c r="E16" s="34">
        <v>10</v>
      </c>
      <c r="F16" s="35">
        <v>3</v>
      </c>
      <c r="G16" s="35">
        <v>7</v>
      </c>
      <c r="H16" s="33"/>
      <c r="I16" s="30">
        <f>E16/8</f>
        <v>1.25</v>
      </c>
      <c r="J16" s="30">
        <f>(F16+G16+H16)/8</f>
        <v>1.25</v>
      </c>
    </row>
    <row r="17" spans="1:10" ht="13.8" x14ac:dyDescent="0.3">
      <c r="A17" s="37" t="s">
        <v>36</v>
      </c>
      <c r="B17" s="31">
        <v>4</v>
      </c>
      <c r="C17" s="104" t="s">
        <v>21</v>
      </c>
      <c r="D17" s="63">
        <f>SUM(E17:H17)</f>
        <v>25</v>
      </c>
      <c r="E17" s="64">
        <v>10</v>
      </c>
      <c r="F17" s="66">
        <v>5</v>
      </c>
      <c r="G17" s="66">
        <v>10</v>
      </c>
      <c r="H17" s="105"/>
      <c r="I17" s="106">
        <f>E17/8</f>
        <v>1.25</v>
      </c>
      <c r="J17" s="106">
        <f>(F17+G17+H17)/8</f>
        <v>1.875</v>
      </c>
    </row>
    <row r="18" spans="1:10" ht="13.8" x14ac:dyDescent="0.3">
      <c r="A18" s="37" t="s">
        <v>37</v>
      </c>
      <c r="B18" s="31">
        <v>4</v>
      </c>
      <c r="C18" s="70" t="s">
        <v>15</v>
      </c>
      <c r="D18" s="33">
        <f>SUM(E18:H18)</f>
        <v>25</v>
      </c>
      <c r="E18" s="34">
        <v>10</v>
      </c>
      <c r="F18" s="35">
        <v>5</v>
      </c>
      <c r="G18" s="35">
        <v>10</v>
      </c>
      <c r="H18" s="33"/>
      <c r="I18" s="30">
        <f>E18/8</f>
        <v>1.25</v>
      </c>
      <c r="J18" s="30">
        <f>(F18+G18+H18)/8</f>
        <v>1.875</v>
      </c>
    </row>
    <row r="19" spans="1:10" ht="13.8" x14ac:dyDescent="0.25">
      <c r="A19" s="56" t="s">
        <v>23</v>
      </c>
      <c r="B19" s="57">
        <f>SUM(B15:B18)</f>
        <v>16</v>
      </c>
      <c r="C19" s="58">
        <f>COUNTIF(C15:C18,"e")</f>
        <v>1</v>
      </c>
      <c r="D19" s="42">
        <f t="shared" ref="D19:J19" si="2">SUM(D15:D18)</f>
        <v>100</v>
      </c>
      <c r="E19" s="42">
        <f t="shared" si="2"/>
        <v>40</v>
      </c>
      <c r="F19" s="42">
        <f t="shared" si="2"/>
        <v>20</v>
      </c>
      <c r="G19" s="42">
        <f t="shared" si="2"/>
        <v>40</v>
      </c>
      <c r="H19" s="42">
        <f t="shared" si="2"/>
        <v>0</v>
      </c>
      <c r="I19" s="42">
        <f t="shared" si="2"/>
        <v>5</v>
      </c>
      <c r="J19" s="42">
        <f t="shared" si="2"/>
        <v>7.5</v>
      </c>
    </row>
    <row r="20" spans="1:10" x14ac:dyDescent="0.25">
      <c r="A20" s="21" t="s">
        <v>40</v>
      </c>
      <c r="B20" s="5" t="s">
        <v>13</v>
      </c>
      <c r="C20" s="5"/>
      <c r="D20" s="5"/>
      <c r="E20" s="5"/>
      <c r="F20" s="5"/>
      <c r="G20" s="5"/>
      <c r="H20" s="5"/>
      <c r="I20" s="5"/>
      <c r="J20" s="22">
        <v>5</v>
      </c>
    </row>
    <row r="21" spans="1:10" ht="13.8" x14ac:dyDescent="0.3">
      <c r="A21" s="37" t="s">
        <v>42</v>
      </c>
      <c r="B21" s="31">
        <v>3</v>
      </c>
      <c r="C21" s="70" t="s">
        <v>15</v>
      </c>
      <c r="D21" s="33">
        <f>SUM(E21:H21)</f>
        <v>25</v>
      </c>
      <c r="E21" s="48">
        <v>10</v>
      </c>
      <c r="F21" s="48">
        <v>5</v>
      </c>
      <c r="G21" s="72">
        <v>10</v>
      </c>
      <c r="H21" s="48"/>
      <c r="I21" s="71">
        <f>ROUNDUP(E21/5,1)</f>
        <v>2</v>
      </c>
      <c r="J21" s="30">
        <f>ROUNDUP((F21+G21+H21)/5,1)</f>
        <v>3</v>
      </c>
    </row>
    <row r="22" spans="1:10" ht="13.8" x14ac:dyDescent="0.3">
      <c r="A22" s="37" t="s">
        <v>43</v>
      </c>
      <c r="B22" s="31">
        <v>4</v>
      </c>
      <c r="C22" s="32" t="s">
        <v>21</v>
      </c>
      <c r="D22" s="33">
        <f>SUM(E22:H22)</f>
        <v>15</v>
      </c>
      <c r="E22" s="48">
        <v>5</v>
      </c>
      <c r="F22" s="33">
        <v>3</v>
      </c>
      <c r="G22" s="47">
        <v>7</v>
      </c>
      <c r="H22" s="73"/>
      <c r="I22" s="71">
        <f>ROUNDUP(E22/5,1)</f>
        <v>1</v>
      </c>
      <c r="J22" s="30">
        <f>ROUNDUP((F22+G22+H22)/5,1)</f>
        <v>2</v>
      </c>
    </row>
    <row r="23" spans="1:10" ht="13.8" x14ac:dyDescent="0.3">
      <c r="A23" s="37" t="s">
        <v>44</v>
      </c>
      <c r="B23" s="31">
        <v>4</v>
      </c>
      <c r="C23" s="32" t="s">
        <v>21</v>
      </c>
      <c r="D23" s="33">
        <f>SUM(E23:H23)</f>
        <v>25</v>
      </c>
      <c r="E23" s="48">
        <v>10</v>
      </c>
      <c r="F23" s="33">
        <v>5</v>
      </c>
      <c r="G23" s="47">
        <v>10</v>
      </c>
      <c r="H23" s="73"/>
      <c r="I23" s="71">
        <f>ROUNDUP(E23/5,1)</f>
        <v>2</v>
      </c>
      <c r="J23" s="30">
        <f>ROUNDUP((F23+G23+H23)/5,1)</f>
        <v>3</v>
      </c>
    </row>
    <row r="24" spans="1:10" ht="13.8" x14ac:dyDescent="0.25">
      <c r="A24" s="56" t="s">
        <v>23</v>
      </c>
      <c r="B24" s="57">
        <f>SUM(B21:B23)</f>
        <v>11</v>
      </c>
      <c r="C24" s="58">
        <f>COUNTIF(C21:C23,"e")</f>
        <v>2</v>
      </c>
      <c r="D24" s="42">
        <f>SUM(D21:D23)</f>
        <v>65</v>
      </c>
      <c r="E24" s="42">
        <f>SUM(E21:E23)</f>
        <v>25</v>
      </c>
      <c r="F24" s="42">
        <f>SUM(F21:F23)</f>
        <v>13</v>
      </c>
      <c r="G24" s="42">
        <f>SUM(G21:G23)</f>
        <v>27</v>
      </c>
      <c r="H24" s="75"/>
      <c r="I24" s="59">
        <f>SUM(I21:I23)</f>
        <v>5</v>
      </c>
      <c r="J24" s="59">
        <f>SUM(J21:J23)</f>
        <v>8</v>
      </c>
    </row>
    <row r="25" spans="1:10" ht="13.8" x14ac:dyDescent="0.3">
      <c r="A25" s="21" t="s">
        <v>47</v>
      </c>
      <c r="B25" s="107">
        <f t="shared" ref="B25:H25" si="3">B7+B13+B19+B24</f>
        <v>49</v>
      </c>
      <c r="C25" s="107">
        <f t="shared" si="3"/>
        <v>5</v>
      </c>
      <c r="D25" s="107">
        <f t="shared" si="3"/>
        <v>305</v>
      </c>
      <c r="E25" s="108">
        <f t="shared" si="3"/>
        <v>125</v>
      </c>
      <c r="F25" s="107">
        <f t="shared" si="3"/>
        <v>62</v>
      </c>
      <c r="G25" s="107">
        <f t="shared" si="3"/>
        <v>118</v>
      </c>
      <c r="H25" s="107">
        <f t="shared" si="3"/>
        <v>0</v>
      </c>
      <c r="I25" s="79"/>
      <c r="J25" s="79"/>
    </row>
  </sheetData>
  <mergeCells count="5">
    <mergeCell ref="A1:J1"/>
    <mergeCell ref="B3:I3"/>
    <mergeCell ref="B8:I8"/>
    <mergeCell ref="B14:I14"/>
    <mergeCell ref="B20:I20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semestr I-IV</vt:lpstr>
      <vt:lpstr>MiZPŻ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TKR275</cp:lastModifiedBy>
  <cp:revision>1</cp:revision>
  <cp:lastPrinted>2023-05-24T08:10:17Z</cp:lastPrinted>
  <dcterms:created xsi:type="dcterms:W3CDTF">2013-01-21T11:52:24Z</dcterms:created>
  <dcterms:modified xsi:type="dcterms:W3CDTF">2024-04-12T07:22:36Z</dcterms:modified>
  <dc:language>pl-PL</dc:language>
</cp:coreProperties>
</file>