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KR27\Desktop\Program studiów 20242025\"/>
    </mc:Choice>
  </mc:AlternateContent>
  <bookViews>
    <workbookView xWindow="0" yWindow="0" windowWidth="16380" windowHeight="8196" tabRatio="500"/>
  </bookViews>
  <sheets>
    <sheet name="semestr I-VIII" sheetId="1" r:id="rId1"/>
    <sheet name="IZPiU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6" i="2" l="1"/>
  <c r="I36" i="2"/>
  <c r="D36" i="2"/>
  <c r="J35" i="2"/>
  <c r="I35" i="2"/>
  <c r="D35" i="2"/>
  <c r="J34" i="2"/>
  <c r="I34" i="2"/>
  <c r="D34" i="2"/>
  <c r="J33" i="2"/>
  <c r="I33" i="2"/>
  <c r="D33" i="2"/>
  <c r="H29" i="2"/>
  <c r="G29" i="2"/>
  <c r="F29" i="2"/>
  <c r="E29" i="2"/>
  <c r="E30" i="2" s="1"/>
  <c r="C29" i="2"/>
  <c r="B29" i="2"/>
  <c r="J28" i="2"/>
  <c r="I28" i="2"/>
  <c r="D28" i="2"/>
  <c r="J27" i="2"/>
  <c r="I27" i="2"/>
  <c r="D27" i="2"/>
  <c r="J26" i="2"/>
  <c r="J29" i="2" s="1"/>
  <c r="I26" i="2"/>
  <c r="D26" i="2"/>
  <c r="J25" i="2"/>
  <c r="I25" i="2"/>
  <c r="I29" i="2" s="1"/>
  <c r="D25" i="2"/>
  <c r="D29" i="2" s="1"/>
  <c r="H23" i="2"/>
  <c r="G23" i="2"/>
  <c r="F23" i="2"/>
  <c r="E23" i="2"/>
  <c r="C23" i="2"/>
  <c r="B23" i="2"/>
  <c r="J22" i="2"/>
  <c r="I22" i="2"/>
  <c r="D22" i="2"/>
  <c r="J21" i="2"/>
  <c r="I21" i="2"/>
  <c r="D21" i="2"/>
  <c r="J20" i="2"/>
  <c r="I20" i="2"/>
  <c r="D20" i="2"/>
  <c r="J19" i="2"/>
  <c r="I19" i="2"/>
  <c r="D19" i="2"/>
  <c r="J18" i="2"/>
  <c r="I18" i="2"/>
  <c r="D18" i="2"/>
  <c r="J17" i="2"/>
  <c r="I17" i="2"/>
  <c r="D17" i="2"/>
  <c r="J16" i="2"/>
  <c r="I16" i="2"/>
  <c r="D16" i="2"/>
  <c r="J15" i="2"/>
  <c r="J23" i="2" s="1"/>
  <c r="I15" i="2"/>
  <c r="D15" i="2"/>
  <c r="J14" i="2"/>
  <c r="I14" i="2"/>
  <c r="I23" i="2" s="1"/>
  <c r="D14" i="2"/>
  <c r="D23" i="2" s="1"/>
  <c r="H12" i="2"/>
  <c r="G12" i="2"/>
  <c r="F12" i="2"/>
  <c r="E12" i="2"/>
  <c r="C12" i="2"/>
  <c r="B12" i="2"/>
  <c r="J11" i="2"/>
  <c r="I11" i="2"/>
  <c r="D11" i="2"/>
  <c r="J10" i="2"/>
  <c r="I10" i="2"/>
  <c r="D10" i="2"/>
  <c r="J9" i="2"/>
  <c r="I9" i="2"/>
  <c r="D9" i="2"/>
  <c r="J8" i="2"/>
  <c r="J12" i="2" s="1"/>
  <c r="I8" i="2"/>
  <c r="D8" i="2"/>
  <c r="J7" i="2"/>
  <c r="I7" i="2"/>
  <c r="I12" i="2" s="1"/>
  <c r="D7" i="2"/>
  <c r="D12" i="2" s="1"/>
  <c r="J5" i="2"/>
  <c r="H5" i="2"/>
  <c r="G5" i="2"/>
  <c r="G30" i="2" s="1"/>
  <c r="F5" i="2"/>
  <c r="F30" i="2" s="1"/>
  <c r="E5" i="2"/>
  <c r="C5" i="2"/>
  <c r="C30" i="2" s="1"/>
  <c r="B5" i="2"/>
  <c r="B30" i="2" s="1"/>
  <c r="J4" i="2"/>
  <c r="I4" i="2"/>
  <c r="I5" i="2" s="1"/>
  <c r="D4" i="2"/>
  <c r="D5" i="2" s="1"/>
  <c r="J99" i="1"/>
  <c r="I99" i="1"/>
  <c r="D99" i="1"/>
  <c r="J98" i="1"/>
  <c r="I98" i="1"/>
  <c r="D98" i="1"/>
  <c r="J97" i="1"/>
  <c r="I97" i="1"/>
  <c r="D97" i="1"/>
  <c r="J96" i="1"/>
  <c r="I96" i="1"/>
  <c r="D96" i="1"/>
  <c r="H90" i="1"/>
  <c r="G90" i="1"/>
  <c r="F90" i="1"/>
  <c r="E90" i="1"/>
  <c r="C90" i="1"/>
  <c r="C92" i="1" s="1"/>
  <c r="B90" i="1"/>
  <c r="J89" i="1"/>
  <c r="I89" i="1"/>
  <c r="J88" i="1"/>
  <c r="I88" i="1"/>
  <c r="D88" i="1"/>
  <c r="J87" i="1"/>
  <c r="I87" i="1"/>
  <c r="D87" i="1"/>
  <c r="J86" i="1"/>
  <c r="I86" i="1"/>
  <c r="D86" i="1"/>
  <c r="J85" i="1"/>
  <c r="I85" i="1"/>
  <c r="D85" i="1"/>
  <c r="J84" i="1"/>
  <c r="I84" i="1"/>
  <c r="D84" i="1"/>
  <c r="J83" i="1"/>
  <c r="I83" i="1"/>
  <c r="D83" i="1"/>
  <c r="J82" i="1"/>
  <c r="I82" i="1"/>
  <c r="D82" i="1"/>
  <c r="J81" i="1"/>
  <c r="J90" i="1" s="1"/>
  <c r="I81" i="1"/>
  <c r="I90" i="1" s="1"/>
  <c r="D81" i="1"/>
  <c r="D90" i="1" s="1"/>
  <c r="H79" i="1"/>
  <c r="G79" i="1"/>
  <c r="G91" i="1" s="1"/>
  <c r="F79" i="1"/>
  <c r="E79" i="1"/>
  <c r="C79" i="1"/>
  <c r="C91" i="1" s="1"/>
  <c r="B79" i="1"/>
  <c r="J78" i="1"/>
  <c r="I78" i="1"/>
  <c r="D78" i="1"/>
  <c r="J77" i="1"/>
  <c r="I77" i="1"/>
  <c r="D77" i="1"/>
  <c r="J76" i="1"/>
  <c r="I76" i="1"/>
  <c r="D76" i="1"/>
  <c r="J75" i="1"/>
  <c r="I75" i="1"/>
  <c r="D75" i="1"/>
  <c r="J74" i="1"/>
  <c r="I74" i="1"/>
  <c r="D74" i="1"/>
  <c r="J73" i="1"/>
  <c r="I73" i="1"/>
  <c r="D73" i="1"/>
  <c r="J72" i="1"/>
  <c r="I72" i="1"/>
  <c r="D72" i="1"/>
  <c r="J71" i="1"/>
  <c r="I71" i="1"/>
  <c r="D71" i="1"/>
  <c r="J70" i="1"/>
  <c r="I70" i="1"/>
  <c r="D70" i="1"/>
  <c r="J69" i="1"/>
  <c r="J79" i="1" s="1"/>
  <c r="I69" i="1"/>
  <c r="I79" i="1" s="1"/>
  <c r="D69" i="1"/>
  <c r="D79" i="1" s="1"/>
  <c r="H67" i="1"/>
  <c r="G67" i="1"/>
  <c r="F67" i="1"/>
  <c r="E67" i="1"/>
  <c r="C67" i="1"/>
  <c r="B67" i="1"/>
  <c r="J66" i="1"/>
  <c r="I66" i="1"/>
  <c r="J65" i="1"/>
  <c r="I65" i="1"/>
  <c r="D65" i="1"/>
  <c r="J64" i="1"/>
  <c r="I64" i="1"/>
  <c r="D64" i="1"/>
  <c r="J63" i="1"/>
  <c r="I63" i="1"/>
  <c r="D63" i="1"/>
  <c r="J62" i="1"/>
  <c r="I62" i="1"/>
  <c r="D62" i="1"/>
  <c r="J61" i="1"/>
  <c r="I61" i="1"/>
  <c r="D61" i="1"/>
  <c r="J60" i="1"/>
  <c r="I60" i="1"/>
  <c r="D60" i="1"/>
  <c r="J59" i="1"/>
  <c r="I59" i="1"/>
  <c r="D59" i="1"/>
  <c r="J58" i="1"/>
  <c r="J67" i="1" s="1"/>
  <c r="I58" i="1"/>
  <c r="I67" i="1" s="1"/>
  <c r="D58" i="1"/>
  <c r="D67" i="1" s="1"/>
  <c r="H56" i="1"/>
  <c r="G56" i="1"/>
  <c r="F56" i="1"/>
  <c r="F91" i="1" s="1"/>
  <c r="E56" i="1"/>
  <c r="E91" i="1" s="1"/>
  <c r="C56" i="1"/>
  <c r="B56" i="1"/>
  <c r="B91" i="1" s="1"/>
  <c r="J55" i="1"/>
  <c r="I55" i="1"/>
  <c r="D55" i="1"/>
  <c r="J54" i="1"/>
  <c r="I54" i="1"/>
  <c r="D54" i="1"/>
  <c r="J53" i="1"/>
  <c r="I53" i="1"/>
  <c r="D53" i="1"/>
  <c r="J52" i="1"/>
  <c r="I52" i="1"/>
  <c r="D52" i="1"/>
  <c r="J51" i="1"/>
  <c r="I51" i="1"/>
  <c r="D51" i="1"/>
  <c r="J50" i="1"/>
  <c r="J56" i="1" s="1"/>
  <c r="I50" i="1"/>
  <c r="I56" i="1" s="1"/>
  <c r="D50" i="1"/>
  <c r="D56" i="1" s="1"/>
  <c r="D91" i="1" s="1"/>
  <c r="K41" i="1"/>
  <c r="B41" i="1"/>
  <c r="M40" i="1"/>
  <c r="L40" i="1"/>
  <c r="H40" i="1"/>
  <c r="G40" i="1"/>
  <c r="F40" i="1"/>
  <c r="E40" i="1"/>
  <c r="E92" i="1" s="1"/>
  <c r="C40" i="1"/>
  <c r="B40" i="1"/>
  <c r="J39" i="1"/>
  <c r="I39" i="1"/>
  <c r="D39" i="1"/>
  <c r="P38" i="1"/>
  <c r="O38" i="1"/>
  <c r="N38" i="1"/>
  <c r="M38" i="1"/>
  <c r="K38" i="1"/>
  <c r="J38" i="1"/>
  <c r="I38" i="1"/>
  <c r="D38" i="1"/>
  <c r="P37" i="1"/>
  <c r="O37" i="1"/>
  <c r="N37" i="1"/>
  <c r="M37" i="1"/>
  <c r="K37" i="1"/>
  <c r="J37" i="1"/>
  <c r="I37" i="1"/>
  <c r="D37" i="1"/>
  <c r="P36" i="1"/>
  <c r="O36" i="1"/>
  <c r="O40" i="1" s="1"/>
  <c r="N36" i="1"/>
  <c r="M36" i="1"/>
  <c r="K36" i="1"/>
  <c r="J36" i="1"/>
  <c r="I36" i="1"/>
  <c r="D36" i="1"/>
  <c r="P35" i="1"/>
  <c r="N35" i="1"/>
  <c r="N40" i="1" s="1"/>
  <c r="M35" i="1"/>
  <c r="K35" i="1"/>
  <c r="J35" i="1"/>
  <c r="I35" i="1"/>
  <c r="I40" i="1" s="1"/>
  <c r="D35" i="1"/>
  <c r="J34" i="1"/>
  <c r="I34" i="1"/>
  <c r="D34" i="1"/>
  <c r="P33" i="1"/>
  <c r="P40" i="1" s="1"/>
  <c r="N33" i="1"/>
  <c r="M33" i="1"/>
  <c r="K33" i="1"/>
  <c r="K40" i="1" s="1"/>
  <c r="J33" i="1"/>
  <c r="J40" i="1" s="1"/>
  <c r="I33" i="1"/>
  <c r="D33" i="1"/>
  <c r="D40" i="1" s="1"/>
  <c r="H31" i="1"/>
  <c r="H41" i="1" s="1"/>
  <c r="G31" i="1"/>
  <c r="F31" i="1"/>
  <c r="E31" i="1"/>
  <c r="C31" i="1"/>
  <c r="B31" i="1"/>
  <c r="P30" i="1"/>
  <c r="N30" i="1"/>
  <c r="M30" i="1"/>
  <c r="K30" i="1"/>
  <c r="J30" i="1"/>
  <c r="I30" i="1"/>
  <c r="D30" i="1"/>
  <c r="P29" i="1"/>
  <c r="N29" i="1"/>
  <c r="M29" i="1"/>
  <c r="K29" i="1"/>
  <c r="K31" i="1" s="1"/>
  <c r="J29" i="1"/>
  <c r="I29" i="1"/>
  <c r="D29" i="1"/>
  <c r="J28" i="1"/>
  <c r="I28" i="1"/>
  <c r="D28" i="1"/>
  <c r="P27" i="1"/>
  <c r="N27" i="1"/>
  <c r="M27" i="1"/>
  <c r="K27" i="1"/>
  <c r="J27" i="1"/>
  <c r="I27" i="1"/>
  <c r="D27" i="1"/>
  <c r="P26" i="1"/>
  <c r="N26" i="1"/>
  <c r="M26" i="1"/>
  <c r="K26" i="1"/>
  <c r="J26" i="1"/>
  <c r="I26" i="1"/>
  <c r="D26" i="1"/>
  <c r="J25" i="1"/>
  <c r="J31" i="1" s="1"/>
  <c r="I25" i="1"/>
  <c r="I31" i="1" s="1"/>
  <c r="D25" i="1"/>
  <c r="D31" i="1" s="1"/>
  <c r="H23" i="1"/>
  <c r="G23" i="1"/>
  <c r="F23" i="1"/>
  <c r="E23" i="1"/>
  <c r="C23" i="1"/>
  <c r="B23" i="1"/>
  <c r="P22" i="1"/>
  <c r="N22" i="1"/>
  <c r="M22" i="1"/>
  <c r="K22" i="1"/>
  <c r="J22" i="1"/>
  <c r="I22" i="1"/>
  <c r="D22" i="1"/>
  <c r="O22" i="1" s="1"/>
  <c r="P21" i="1"/>
  <c r="N21" i="1"/>
  <c r="M21" i="1"/>
  <c r="K21" i="1"/>
  <c r="J21" i="1"/>
  <c r="I21" i="1"/>
  <c r="D21" i="1"/>
  <c r="O21" i="1" s="1"/>
  <c r="P20" i="1"/>
  <c r="N20" i="1"/>
  <c r="M20" i="1"/>
  <c r="K20" i="1"/>
  <c r="J20" i="1"/>
  <c r="I20" i="1"/>
  <c r="D20" i="1"/>
  <c r="O20" i="1" s="1"/>
  <c r="P19" i="1"/>
  <c r="N19" i="1"/>
  <c r="M19" i="1"/>
  <c r="K19" i="1"/>
  <c r="J19" i="1"/>
  <c r="I19" i="1"/>
  <c r="D19" i="1"/>
  <c r="P18" i="1"/>
  <c r="N18" i="1"/>
  <c r="M18" i="1"/>
  <c r="K18" i="1"/>
  <c r="K23" i="1" s="1"/>
  <c r="J18" i="1"/>
  <c r="I18" i="1"/>
  <c r="D18" i="1"/>
  <c r="D23" i="1" s="1"/>
  <c r="J17" i="1"/>
  <c r="J23" i="1" s="1"/>
  <c r="I17" i="1"/>
  <c r="I23" i="1" s="1"/>
  <c r="D17" i="1"/>
  <c r="L15" i="1"/>
  <c r="K15" i="1"/>
  <c r="H15" i="1"/>
  <c r="H92" i="1" s="1"/>
  <c r="G15" i="1"/>
  <c r="G92" i="1" s="1"/>
  <c r="F15" i="1"/>
  <c r="F92" i="1" s="1"/>
  <c r="E15" i="1"/>
  <c r="E41" i="1" s="1"/>
  <c r="C15" i="1"/>
  <c r="B15" i="1"/>
  <c r="B92" i="1" s="1"/>
  <c r="P14" i="1"/>
  <c r="N14" i="1"/>
  <c r="M14" i="1"/>
  <c r="K14" i="1"/>
  <c r="J14" i="1"/>
  <c r="I14" i="1"/>
  <c r="J13" i="1"/>
  <c r="I13" i="1"/>
  <c r="D13" i="1"/>
  <c r="O14" i="1" s="1"/>
  <c r="J12" i="1"/>
  <c r="I12" i="1"/>
  <c r="D12" i="1"/>
  <c r="P11" i="1"/>
  <c r="N11" i="1"/>
  <c r="N15" i="1" s="1"/>
  <c r="M11" i="1"/>
  <c r="K11" i="1"/>
  <c r="J11" i="1"/>
  <c r="I11" i="1"/>
  <c r="D11" i="1"/>
  <c r="P10" i="1"/>
  <c r="N10" i="1"/>
  <c r="M10" i="1"/>
  <c r="K10" i="1"/>
  <c r="J10" i="1"/>
  <c r="I10" i="1"/>
  <c r="D10" i="1"/>
  <c r="P9" i="1"/>
  <c r="P15" i="1" s="1"/>
  <c r="N9" i="1"/>
  <c r="M9" i="1"/>
  <c r="M15" i="1" s="1"/>
  <c r="K9" i="1"/>
  <c r="J9" i="1"/>
  <c r="I9" i="1"/>
  <c r="D9" i="1"/>
  <c r="O9" i="1" s="1"/>
  <c r="O15" i="1" s="1"/>
  <c r="J8" i="1"/>
  <c r="J15" i="1" s="1"/>
  <c r="I8" i="1"/>
  <c r="I15" i="1" s="1"/>
  <c r="D8" i="1"/>
  <c r="D15" i="1" s="1"/>
  <c r="H93" i="1" l="1"/>
  <c r="D41" i="1"/>
  <c r="E42" i="1" s="1"/>
  <c r="D92" i="1"/>
  <c r="E93" i="1"/>
  <c r="D30" i="2"/>
  <c r="G93" i="1"/>
  <c r="F93" i="1"/>
  <c r="H42" i="1"/>
  <c r="F41" i="1"/>
  <c r="F42" i="1" s="1"/>
  <c r="G41" i="1"/>
  <c r="G42" i="1" l="1"/>
</calcChain>
</file>

<file path=xl/sharedStrings.xml><?xml version="1.0" encoding="utf-8"?>
<sst xmlns="http://schemas.openxmlformats.org/spreadsheetml/2006/main" count="260" uniqueCount="102">
  <si>
    <t>WYDZIAŁ INŻYNIERII PRODUKCJI</t>
  </si>
  <si>
    <t xml:space="preserve">Kierunek Zarządzanie i Inżynieria Produkcji, specjalność inżynieria zarządzania produkcją i usługami. Studia niestacjonarne pierwszego stopnia. Plan studiów zgodny z Uchwałą nr 45/2022-2023 Senatu Uniwersytetu Przyrodniczego w Lublinie z dnia 28.04.2023 r., obowiązuje dla naboru 2024/2025  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</si>
  <si>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</si>
  <si>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</si>
  <si>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</si>
  <si>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</si>
  <si>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</si>
  <si>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</si>
  <si>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</si>
  <si>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</si>
  <si>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na zjazd</t>
  </si>
  <si>
    <t>Ćwiczeń na zjazd</t>
  </si>
  <si>
    <t>wsp ECTS (25h)</t>
  </si>
  <si>
    <t>Fakultet tak/nie</t>
  </si>
  <si>
    <t>Lab</t>
  </si>
  <si>
    <t>ECTS kont</t>
  </si>
  <si>
    <t>ECTS niekont</t>
  </si>
  <si>
    <t xml:space="preserve">SEMESTR I </t>
  </si>
  <si>
    <t>Liczba zjazdów</t>
  </si>
  <si>
    <t>Język obcy 1</t>
  </si>
  <si>
    <t>z</t>
  </si>
  <si>
    <t>Chemia</t>
  </si>
  <si>
    <t>Fizyka</t>
  </si>
  <si>
    <t>e</t>
  </si>
  <si>
    <t>Nauka o materiałach</t>
  </si>
  <si>
    <t>Makroekonomia</t>
  </si>
  <si>
    <t>Prawo gospodarcze</t>
  </si>
  <si>
    <t>Komunikacja społeczna*</t>
  </si>
  <si>
    <t xml:space="preserve">Σ   </t>
  </si>
  <si>
    <t>SEMESTR II</t>
  </si>
  <si>
    <t>Język obcy 2</t>
  </si>
  <si>
    <t>Matematyka</t>
  </si>
  <si>
    <t>Marketing</t>
  </si>
  <si>
    <t>Zarządzanie</t>
  </si>
  <si>
    <t>Projektowanie inżynierskie i grafika inżynierska 1</t>
  </si>
  <si>
    <t>Badania operacyjne</t>
  </si>
  <si>
    <t>SEMESTR III</t>
  </si>
  <si>
    <t>Język obcy 3</t>
  </si>
  <si>
    <t>Statystyka matematyczna</t>
  </si>
  <si>
    <t>Mikroekonomia</t>
  </si>
  <si>
    <t>Projektowanie inżynierskie i grafika inżynierska 2</t>
  </si>
  <si>
    <t>Informatyka i komputerowe wspomaganie prac inżynierskich</t>
  </si>
  <si>
    <t>SEMESTR IV</t>
  </si>
  <si>
    <t>Język obcy 4</t>
  </si>
  <si>
    <t>Statystyczne sterowanie procesem</t>
  </si>
  <si>
    <t>Sztuka negocjacji*</t>
  </si>
  <si>
    <t>Metrologia</t>
  </si>
  <si>
    <t>Automatyzacja i robotyzacja procesów produkcyjnych</t>
  </si>
  <si>
    <t>Logistyka w przedsiębiorstwie</t>
  </si>
  <si>
    <t>Procesy produkcyjne 1</t>
  </si>
  <si>
    <t>Ogółem w semestrach 1-4</t>
  </si>
  <si>
    <t>Udział procentowy [%]</t>
  </si>
  <si>
    <t>SEMESTR V</t>
  </si>
  <si>
    <t>Finanse i rachunkowość</t>
  </si>
  <si>
    <t>Zarządzanie jakością i bezpieczeństwem</t>
  </si>
  <si>
    <t>Elektrotechnika i prawo energetyczne</t>
  </si>
  <si>
    <t>Termodynamiczne procesy cieplne</t>
  </si>
  <si>
    <t>Organizacja usług</t>
  </si>
  <si>
    <t>Procesy produkcyjne 2</t>
  </si>
  <si>
    <t>SEMESTR VI</t>
  </si>
  <si>
    <t>Rachunek kosztów dla inżynierów</t>
  </si>
  <si>
    <t>Zarządzanie produkcją i usługami</t>
  </si>
  <si>
    <t>Towaroznawstwo środków do produkcji</t>
  </si>
  <si>
    <t>Teoria i konstrukcja maszyn</t>
  </si>
  <si>
    <t>Zarządzanie zasobami ludzkimi</t>
  </si>
  <si>
    <t>Właściwości surowców roślinnych</t>
  </si>
  <si>
    <t>Systemy informacji przestrzennej</t>
  </si>
  <si>
    <t>Pakiety oprogramowania użytkowego</t>
  </si>
  <si>
    <t>Praktyka zawodowa - 4 tygodnie</t>
  </si>
  <si>
    <t>SEMESTR VII</t>
  </si>
  <si>
    <t>Systemy gospodarki paliwowo-smarowej</t>
  </si>
  <si>
    <t>Systemy doradztwa</t>
  </si>
  <si>
    <t>Systemy sterowania w napędach hydrostatycznych</t>
  </si>
  <si>
    <t>Energia odnawialna</t>
  </si>
  <si>
    <t>Organizacja prac i usług komunalnych</t>
  </si>
  <si>
    <t>Eksploatacja maszyn</t>
  </si>
  <si>
    <t>Zarządzanie dostawami i gospodarką magazynową</t>
  </si>
  <si>
    <t>Ekotechniczne podstawy produkcji</t>
  </si>
  <si>
    <t>Zarządzanie energią</t>
  </si>
  <si>
    <t>Seminarium dyplomowe 1**</t>
  </si>
  <si>
    <t>SEMESTR VIII</t>
  </si>
  <si>
    <t>Gospodarka energetyczna</t>
  </si>
  <si>
    <t>Blok przedmiotów do wyboru***</t>
  </si>
  <si>
    <t>Transport</t>
  </si>
  <si>
    <t>Budownictwo i prawo budowlane</t>
  </si>
  <si>
    <t>Ergonomia i bezpieczeństwo pracy oraz ochrona własności intelektualnej</t>
  </si>
  <si>
    <t>Ekologia i zarządzanie środowiskowe</t>
  </si>
  <si>
    <t>Rynek pracy*</t>
  </si>
  <si>
    <t>Seminarium dyplomowe 2</t>
  </si>
  <si>
    <t>Projekt inżynierski i egzamin dyplomowy</t>
  </si>
  <si>
    <t>Ogółem w semestrach 5-8</t>
  </si>
  <si>
    <t>Ogółem w semestrach 1-8</t>
  </si>
  <si>
    <t>Udział procentowy w całości godzin</t>
  </si>
  <si>
    <t xml:space="preserve">Zakładanie działalności gospodarczej i biznesplan </t>
  </si>
  <si>
    <t>Ekonomika i organizacja produkcji rolniczej</t>
  </si>
  <si>
    <t>Farm management</t>
  </si>
  <si>
    <t>Management in sustainable agriculture</t>
  </si>
  <si>
    <t>*Przedmioty humanistyczne i społeczne</t>
  </si>
  <si>
    <t>** 2 godziny metodyki wyszukiwania informacji naukowych</t>
  </si>
  <si>
    <t>***Należy wybrać jeden przedmiot</t>
  </si>
  <si>
    <t>Wykaz przedmiotów realizowanych jedynie podczas wyboru specjalności inżynieria zarządzania produkcją i usługami</t>
  </si>
  <si>
    <t>Technologie informacyjne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</si>
</sst>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0.0"/>
  </numFmts>
  <fonts count="3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color rgb="FF339966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Narrow"/>
      <family val="2"/>
      <charset val="238"/>
    </font>
    <font>
      <b/>
      <sz val="9"/>
      <color rgb="FF339966"/>
      <name val="Arial Narrow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name val="Times New Roman"/>
      <family val="1"/>
      <charset val="1"/>
    </font>
    <font>
      <sz val="9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339966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FF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color rgb="FF0000FF"/>
      <name val="Arial Narrow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0000FF"/>
      <name val="Arial Narrow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9"/>
      <color rgb="FF339966"/>
      <name val="Arial"/>
      <family val="2"/>
      <charset val="238"/>
    </font>
    <font>
      <sz val="10"/>
      <color rgb="FF339966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164" fontId="3" fillId="0" borderId="0"/>
  </cellStyleXfs>
  <cellXfs count="194">
    <xf numFmtId="0" fontId="0" fillId="0" borderId="0" xfId="0"/>
    <xf numFmtId="0" fontId="4" fillId="0" borderId="0" xfId="1" applyFont="1" applyAlignment="1">
      <alignment horizontal="left"/>
    </xf>
    <xf numFmtId="1" fontId="5" fillId="0" borderId="0" xfId="1" applyNumberFormat="1" applyFont="1"/>
    <xf numFmtId="0" fontId="4" fillId="0" borderId="0" xfId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0" fillId="0" borderId="0" xfId="1" applyFont="1"/>
    <xf numFmtId="165" fontId="4" fillId="0" borderId="0" xfId="1" applyNumberFormat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1" fontId="5" fillId="0" borderId="5" xfId="1" applyNumberFormat="1" applyFont="1" applyBorder="1"/>
    <xf numFmtId="0" fontId="4" fillId="0" borderId="5" xfId="1" applyFont="1" applyBorder="1" applyAlignment="1">
      <alignment horizontal="center"/>
    </xf>
    <xf numFmtId="165" fontId="4" fillId="0" borderId="5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/>
    </xf>
    <xf numFmtId="1" fontId="8" fillId="2" borderId="3" xfId="1" applyNumberFormat="1" applyFont="1" applyFill="1" applyBorder="1" applyAlignment="1">
      <alignment horizontal="center" vertical="center" wrapText="1"/>
    </xf>
    <xf numFmtId="164" fontId="8" fillId="2" borderId="3" xfId="4" applyFont="1" applyFill="1" applyBorder="1" applyAlignment="1" applyProtection="1">
      <alignment horizontal="center" vertical="center" textRotation="90" wrapText="1"/>
    </xf>
    <xf numFmtId="164" fontId="8" fillId="2" borderId="3" xfId="4" applyFont="1" applyFill="1" applyBorder="1" applyAlignment="1" applyProtection="1">
      <alignment horizontal="center" vertical="center" textRotation="90"/>
    </xf>
    <xf numFmtId="49" fontId="8" fillId="2" borderId="3" xfId="4" applyNumberFormat="1" applyFont="1" applyFill="1" applyBorder="1" applyAlignment="1" applyProtection="1">
      <alignment horizontal="center" vertical="center" textRotation="90" wrapText="1"/>
    </xf>
    <xf numFmtId="165" fontId="8" fillId="2" borderId="3" xfId="4" applyNumberFormat="1" applyFont="1" applyFill="1" applyBorder="1" applyAlignment="1" applyProtection="1">
      <alignment horizontal="center" vertical="center" textRotation="90"/>
    </xf>
    <xf numFmtId="0" fontId="9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textRotation="90"/>
    </xf>
    <xf numFmtId="0" fontId="8" fillId="0" borderId="0" xfId="1" applyFont="1"/>
    <xf numFmtId="0" fontId="8" fillId="0" borderId="0" xfId="1" applyFont="1" applyAlignment="1">
      <alignment horizontal="center" wrapText="1"/>
    </xf>
    <xf numFmtId="0" fontId="11" fillId="0" borderId="8" xfId="1" applyFont="1" applyBorder="1" applyAlignment="1">
      <alignment horizontal="left" vertical="center"/>
    </xf>
    <xf numFmtId="1" fontId="11" fillId="0" borderId="8" xfId="1" applyNumberFormat="1" applyFont="1" applyBorder="1" applyAlignment="1">
      <alignment horizontal="center" vertical="center"/>
    </xf>
    <xf numFmtId="1" fontId="11" fillId="0" borderId="7" xfId="1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" fontId="12" fillId="0" borderId="6" xfId="0" applyNumberFormat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1" fontId="13" fillId="0" borderId="3" xfId="1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/>
    </xf>
    <xf numFmtId="165" fontId="13" fillId="0" borderId="3" xfId="1" applyNumberFormat="1" applyFont="1" applyBorder="1" applyAlignment="1">
      <alignment horizontal="center" vertical="center"/>
    </xf>
    <xf numFmtId="165" fontId="12" fillId="0" borderId="8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5" fillId="0" borderId="0" xfId="1" applyFont="1" applyAlignment="1">
      <alignment horizontal="center"/>
    </xf>
    <xf numFmtId="9" fontId="15" fillId="0" borderId="0" xfId="1" applyNumberFormat="1" applyFont="1"/>
    <xf numFmtId="0" fontId="8" fillId="0" borderId="0" xfId="1" applyFont="1" applyAlignment="1">
      <alignment horizontal="center"/>
    </xf>
    <xf numFmtId="0" fontId="8" fillId="0" borderId="0" xfId="1" applyFont="1"/>
    <xf numFmtId="1" fontId="12" fillId="0" borderId="7" xfId="0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1" fontId="13" fillId="0" borderId="8" xfId="1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/>
    </xf>
    <xf numFmtId="0" fontId="16" fillId="0" borderId="0" xfId="1" applyFont="1"/>
    <xf numFmtId="1" fontId="12" fillId="0" borderId="7" xfId="0" applyNumberFormat="1" applyFont="1" applyBorder="1" applyAlignment="1">
      <alignment horizontal="center"/>
    </xf>
    <xf numFmtId="165" fontId="13" fillId="0" borderId="8" xfId="1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8" xfId="1" applyFont="1" applyBorder="1" applyAlignment="1">
      <alignment horizontal="center" vertical="center"/>
    </xf>
    <xf numFmtId="1" fontId="12" fillId="0" borderId="8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13" fillId="2" borderId="8" xfId="0" applyFont="1" applyFill="1" applyBorder="1" applyAlignment="1">
      <alignment horizontal="right" vertical="center"/>
    </xf>
    <xf numFmtId="1" fontId="11" fillId="2" borderId="7" xfId="1" applyNumberFormat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1" fontId="18" fillId="2" borderId="8" xfId="1" applyNumberFormat="1" applyFont="1" applyFill="1" applyBorder="1" applyAlignment="1">
      <alignment horizontal="center" vertical="center"/>
    </xf>
    <xf numFmtId="165" fontId="18" fillId="2" borderId="9" xfId="1" applyNumberFormat="1" applyFont="1" applyFill="1" applyBorder="1" applyAlignment="1">
      <alignment horizontal="center" vertical="center"/>
    </xf>
    <xf numFmtId="165" fontId="11" fillId="2" borderId="8" xfId="1" applyNumberFormat="1" applyFont="1" applyFill="1" applyBorder="1" applyAlignment="1">
      <alignment horizontal="center" vertical="center"/>
    </xf>
    <xf numFmtId="1" fontId="12" fillId="2" borderId="7" xfId="1" applyNumberFormat="1" applyFont="1" applyFill="1" applyBorder="1" applyAlignment="1">
      <alignment horizontal="center" vertical="center"/>
    </xf>
    <xf numFmtId="1" fontId="12" fillId="2" borderId="8" xfId="1" applyNumberFormat="1" applyFont="1" applyFill="1" applyBorder="1" applyAlignment="1">
      <alignment horizontal="center" vertical="center"/>
    </xf>
    <xf numFmtId="1" fontId="12" fillId="2" borderId="9" xfId="1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1" fontId="19" fillId="0" borderId="7" xfId="1" applyNumberFormat="1" applyFont="1" applyBorder="1" applyAlignment="1">
      <alignment horizontal="center" vertical="center"/>
    </xf>
    <xf numFmtId="0" fontId="20" fillId="0" borderId="0" xfId="1" applyFont="1" applyAlignment="1">
      <alignment horizontal="center"/>
    </xf>
    <xf numFmtId="1" fontId="12" fillId="0" borderId="8" xfId="0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1" fontId="13" fillId="0" borderId="2" xfId="1" applyNumberFormat="1" applyFont="1" applyBorder="1" applyAlignment="1">
      <alignment horizontal="center" vertical="center"/>
    </xf>
    <xf numFmtId="165" fontId="13" fillId="0" borderId="2" xfId="1" applyNumberFormat="1" applyFont="1" applyBorder="1" applyAlignment="1">
      <alignment horizontal="center" vertical="center"/>
    </xf>
    <xf numFmtId="165" fontId="12" fillId="0" borderId="2" xfId="1" applyNumberFormat="1" applyFont="1" applyBorder="1" applyAlignment="1">
      <alignment horizontal="center" vertical="center"/>
    </xf>
    <xf numFmtId="0" fontId="21" fillId="0" borderId="0" xfId="1" applyFont="1"/>
    <xf numFmtId="0" fontId="22" fillId="0" borderId="0" xfId="1" applyFont="1"/>
    <xf numFmtId="0" fontId="12" fillId="0" borderId="4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8" fillId="2" borderId="8" xfId="0" applyFont="1" applyFill="1" applyBorder="1" applyAlignment="1">
      <alignment horizontal="right" vertical="center"/>
    </xf>
    <xf numFmtId="1" fontId="18" fillId="2" borderId="3" xfId="1" applyNumberFormat="1" applyFont="1" applyFill="1" applyBorder="1" applyAlignment="1">
      <alignment horizontal="center" vertical="center"/>
    </xf>
    <xf numFmtId="165" fontId="18" fillId="2" borderId="3" xfId="1" applyNumberFormat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2" fillId="0" borderId="3" xfId="0" applyFont="1" applyBorder="1"/>
    <xf numFmtId="0" fontId="12" fillId="0" borderId="3" xfId="1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1" fontId="18" fillId="0" borderId="8" xfId="1" applyNumberFormat="1" applyFont="1" applyBorder="1" applyAlignment="1">
      <alignment horizontal="center" vertical="center"/>
    </xf>
    <xf numFmtId="165" fontId="18" fillId="0" borderId="8" xfId="1" applyNumberFormat="1" applyFont="1" applyBorder="1" applyAlignment="1">
      <alignment horizontal="center" vertical="center"/>
    </xf>
    <xf numFmtId="1" fontId="23" fillId="0" borderId="8" xfId="1" applyNumberFormat="1" applyFont="1" applyBorder="1" applyAlignment="1">
      <alignment horizontal="center" vertical="center"/>
    </xf>
    <xf numFmtId="9" fontId="17" fillId="0" borderId="0" xfId="1" applyNumberFormat="1" applyFont="1"/>
    <xf numFmtId="0" fontId="12" fillId="0" borderId="8" xfId="0" applyFont="1" applyBorder="1" applyAlignment="1">
      <alignment horizontal="center"/>
    </xf>
    <xf numFmtId="0" fontId="12" fillId="0" borderId="8" xfId="3" applyFont="1" applyBorder="1" applyAlignment="1">
      <alignment horizontal="center"/>
    </xf>
    <xf numFmtId="0" fontId="18" fillId="2" borderId="8" xfId="1" applyFont="1" applyFill="1" applyBorder="1" applyAlignment="1">
      <alignment horizontal="right" vertical="center"/>
    </xf>
    <xf numFmtId="1" fontId="11" fillId="2" borderId="8" xfId="1" applyNumberFormat="1" applyFont="1" applyFill="1" applyBorder="1" applyAlignment="1">
      <alignment horizontal="center" vertical="center"/>
    </xf>
    <xf numFmtId="165" fontId="18" fillId="2" borderId="8" xfId="1" applyNumberFormat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vertical="center"/>
    </xf>
    <xf numFmtId="1" fontId="11" fillId="0" borderId="2" xfId="1" applyNumberFormat="1" applyFont="1" applyBorder="1" applyAlignment="1">
      <alignment horizontal="center"/>
    </xf>
    <xf numFmtId="1" fontId="11" fillId="2" borderId="8" xfId="1" applyNumberFormat="1" applyFont="1" applyFill="1" applyBorder="1" applyAlignment="1">
      <alignment horizontal="center" vertical="center" textRotation="90"/>
    </xf>
    <xf numFmtId="165" fontId="24" fillId="0" borderId="0" xfId="1" applyNumberFormat="1" applyFont="1" applyBorder="1" applyAlignment="1">
      <alignment horizontal="center" vertical="center"/>
    </xf>
    <xf numFmtId="165" fontId="24" fillId="0" borderId="10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/>
    </xf>
    <xf numFmtId="1" fontId="25" fillId="0" borderId="9" xfId="1" applyNumberFormat="1" applyFont="1" applyBorder="1" applyAlignment="1">
      <alignment horizontal="left" vertical="center"/>
    </xf>
    <xf numFmtId="1" fontId="23" fillId="0" borderId="8" xfId="1" applyNumberFormat="1" applyFont="1" applyBorder="1" applyAlignment="1">
      <alignment vertical="center"/>
    </xf>
    <xf numFmtId="1" fontId="26" fillId="0" borderId="7" xfId="1" applyNumberFormat="1" applyFont="1" applyBorder="1" applyAlignment="1">
      <alignment horizontal="center" vertical="center"/>
    </xf>
    <xf numFmtId="1" fontId="27" fillId="0" borderId="8" xfId="1" applyNumberFormat="1" applyFont="1" applyBorder="1" applyAlignment="1">
      <alignment horizontal="center" vertical="center"/>
    </xf>
    <xf numFmtId="165" fontId="11" fillId="0" borderId="8" xfId="1" applyNumberFormat="1" applyFont="1" applyBorder="1" applyAlignment="1">
      <alignment horizontal="center" vertical="center"/>
    </xf>
    <xf numFmtId="165" fontId="28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9" fillId="0" borderId="0" xfId="1" applyFont="1" applyBorder="1" applyAlignment="1"/>
    <xf numFmtId="1" fontId="30" fillId="0" borderId="0" xfId="1" applyNumberFormat="1" applyFont="1"/>
    <xf numFmtId="1" fontId="31" fillId="0" borderId="0" xfId="1" applyNumberFormat="1" applyFont="1" applyBorder="1" applyAlignment="1">
      <alignment horizontal="center"/>
    </xf>
    <xf numFmtId="1" fontId="32" fillId="0" borderId="0" xfId="1" applyNumberFormat="1" applyFont="1" applyBorder="1" applyAlignment="1">
      <alignment horizontal="center"/>
    </xf>
    <xf numFmtId="1" fontId="33" fillId="0" borderId="0" xfId="1" applyNumberFormat="1" applyFont="1" applyBorder="1" applyAlignment="1">
      <alignment horizontal="center"/>
    </xf>
    <xf numFmtId="9" fontId="34" fillId="0" borderId="0" xfId="1" applyNumberFormat="1" applyFont="1" applyBorder="1" applyAlignment="1">
      <alignment horizontal="center"/>
    </xf>
    <xf numFmtId="1" fontId="34" fillId="0" borderId="0" xfId="1" applyNumberFormat="1" applyFont="1" applyBorder="1" applyAlignment="1">
      <alignment horizontal="center"/>
    </xf>
    <xf numFmtId="165" fontId="31" fillId="0" borderId="0" xfId="1" applyNumberFormat="1" applyFont="1" applyBorder="1" applyAlignment="1">
      <alignment horizontal="center"/>
    </xf>
    <xf numFmtId="165" fontId="35" fillId="0" borderId="0" xfId="1" applyNumberFormat="1" applyFont="1" applyBorder="1" applyAlignment="1">
      <alignment horizontal="center"/>
    </xf>
    <xf numFmtId="0" fontId="29" fillId="0" borderId="0" xfId="1" applyFont="1" applyBorder="1" applyAlignment="1">
      <alignment horizontal="right"/>
    </xf>
    <xf numFmtId="0" fontId="8" fillId="2" borderId="2" xfId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 wrapText="1"/>
    </xf>
    <xf numFmtId="164" fontId="8" fillId="2" borderId="2" xfId="4" applyFont="1" applyFill="1" applyBorder="1" applyAlignment="1" applyProtection="1">
      <alignment horizontal="center" vertical="center" textRotation="90" wrapText="1"/>
    </xf>
    <xf numFmtId="164" fontId="8" fillId="2" borderId="2" xfId="4" applyFont="1" applyFill="1" applyBorder="1" applyAlignment="1" applyProtection="1">
      <alignment horizontal="center" vertical="center" textRotation="90"/>
    </xf>
    <xf numFmtId="49" fontId="8" fillId="2" borderId="2" xfId="4" applyNumberFormat="1" applyFont="1" applyFill="1" applyBorder="1" applyAlignment="1" applyProtection="1">
      <alignment horizontal="center" vertical="center" textRotation="90" wrapText="1"/>
    </xf>
    <xf numFmtId="165" fontId="8" fillId="2" borderId="8" xfId="4" applyNumberFormat="1" applyFont="1" applyFill="1" applyBorder="1" applyAlignment="1" applyProtection="1">
      <alignment horizontal="center" vertical="center" textRotation="90"/>
    </xf>
    <xf numFmtId="0" fontId="11" fillId="0" borderId="8" xfId="1" applyFont="1" applyBorder="1" applyAlignment="1">
      <alignment vertical="center"/>
    </xf>
    <xf numFmtId="0" fontId="19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0" fillId="0" borderId="0" xfId="1" applyFont="1"/>
    <xf numFmtId="0" fontId="12" fillId="0" borderId="8" xfId="0" applyFont="1" applyBorder="1"/>
    <xf numFmtId="0" fontId="36" fillId="0" borderId="0" xfId="1" applyFont="1" applyAlignment="1">
      <alignment horizontal="center"/>
    </xf>
    <xf numFmtId="0" fontId="29" fillId="0" borderId="0" xfId="1" applyFont="1" applyAlignment="1">
      <alignment horizontal="center"/>
    </xf>
    <xf numFmtId="0" fontId="29" fillId="0" borderId="0" xfId="1" applyFont="1"/>
    <xf numFmtId="0" fontId="12" fillId="0" borderId="8" xfId="0" applyFont="1" applyBorder="1"/>
    <xf numFmtId="0" fontId="18" fillId="2" borderId="3" xfId="1" applyFont="1" applyFill="1" applyBorder="1" applyAlignment="1">
      <alignment horizontal="right" vertical="center"/>
    </xf>
    <xf numFmtId="0" fontId="18" fillId="0" borderId="11" xfId="1" applyFont="1" applyBorder="1" applyAlignment="1">
      <alignment vertical="center"/>
    </xf>
    <xf numFmtId="1" fontId="11" fillId="0" borderId="2" xfId="1" applyNumberFormat="1" applyFont="1" applyBorder="1" applyAlignment="1">
      <alignment horizontal="center" vertical="center"/>
    </xf>
    <xf numFmtId="1" fontId="11" fillId="0" borderId="12" xfId="1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3" xfId="3" applyFont="1" applyBorder="1" applyAlignment="1">
      <alignment horizontal="center"/>
    </xf>
    <xf numFmtId="1" fontId="13" fillId="0" borderId="13" xfId="1" applyNumberFormat="1" applyFont="1" applyBorder="1" applyAlignment="1">
      <alignment horizontal="center" vertical="center"/>
    </xf>
    <xf numFmtId="1" fontId="13" fillId="0" borderId="9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/>
    </xf>
    <xf numFmtId="0" fontId="12" fillId="0" borderId="8" xfId="3" applyFont="1" applyBorder="1" applyAlignment="1">
      <alignment horizontal="center" wrapText="1"/>
    </xf>
    <xf numFmtId="1" fontId="12" fillId="0" borderId="3" xfId="0" applyNumberFormat="1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2" fillId="0" borderId="3" xfId="3" applyFont="1" applyBorder="1" applyAlignment="1">
      <alignment horizontal="center" wrapText="1"/>
    </xf>
    <xf numFmtId="0" fontId="37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2" fillId="0" borderId="8" xfId="0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2" xfId="3" applyFont="1" applyBorder="1" applyAlignment="1">
      <alignment horizontal="center" vertical="center" wrapText="1"/>
    </xf>
    <xf numFmtId="1" fontId="13" fillId="0" borderId="7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3" xfId="3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8" fillId="0" borderId="3" xfId="1" applyFont="1" applyBorder="1" applyAlignment="1">
      <alignment horizontal="right" vertical="center"/>
    </xf>
    <xf numFmtId="1" fontId="18" fillId="2" borderId="11" xfId="1" applyNumberFormat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left" vertical="center"/>
    </xf>
    <xf numFmtId="165" fontId="18" fillId="0" borderId="0" xfId="1" applyNumberFormat="1" applyFont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 vertical="center"/>
    </xf>
    <xf numFmtId="0" fontId="11" fillId="2" borderId="8" xfId="1" applyFont="1" applyFill="1" applyBorder="1" applyAlignment="1">
      <alignment vertical="center"/>
    </xf>
    <xf numFmtId="1" fontId="11" fillId="2" borderId="2" xfId="1" applyNumberFormat="1" applyFont="1" applyFill="1" applyBorder="1" applyAlignment="1">
      <alignment horizontal="center"/>
    </xf>
    <xf numFmtId="1" fontId="11" fillId="0" borderId="9" xfId="1" applyNumberFormat="1" applyFont="1" applyBorder="1" applyAlignment="1">
      <alignment horizontal="left" vertical="center"/>
    </xf>
    <xf numFmtId="1" fontId="27" fillId="0" borderId="7" xfId="1" applyNumberFormat="1" applyFont="1" applyBorder="1" applyAlignment="1">
      <alignment horizontal="center" vertical="center"/>
    </xf>
    <xf numFmtId="0" fontId="25" fillId="0" borderId="0" xfId="0" applyFont="1" applyBorder="1"/>
    <xf numFmtId="0" fontId="12" fillId="0" borderId="8" xfId="1" applyFont="1" applyBorder="1" applyAlignment="1">
      <alignment horizontal="left"/>
    </xf>
    <xf numFmtId="0" fontId="0" fillId="0" borderId="0" xfId="0" applyFont="1" applyBorder="1"/>
    <xf numFmtId="1" fontId="12" fillId="0" borderId="0" xfId="0" applyNumberFormat="1" applyFont="1" applyBorder="1" applyAlignment="1">
      <alignment horizontal="center"/>
    </xf>
    <xf numFmtId="0" fontId="13" fillId="0" borderId="0" xfId="1" applyFont="1" applyBorder="1" applyAlignment="1">
      <alignment horizontal="center" vertical="center"/>
    </xf>
    <xf numFmtId="1" fontId="13" fillId="0" borderId="0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165" fontId="13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2" fontId="4" fillId="0" borderId="0" xfId="1" applyNumberFormat="1" applyFont="1" applyAlignment="1">
      <alignment horizontal="left" wrapText="1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0" fillId="0" borderId="0" xfId="1" applyFont="1" applyBorder="1"/>
    <xf numFmtId="0" fontId="7" fillId="0" borderId="2" xfId="1" applyFont="1" applyBorder="1" applyAlignment="1">
      <alignment horizontal="center"/>
    </xf>
    <xf numFmtId="1" fontId="7" fillId="0" borderId="3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right" vertical="center"/>
    </xf>
    <xf numFmtId="0" fontId="11" fillId="0" borderId="2" xfId="1" applyFont="1" applyBorder="1" applyAlignment="1">
      <alignment horizontal="right" vertical="center"/>
    </xf>
    <xf numFmtId="0" fontId="25" fillId="0" borderId="5" xfId="0" applyFont="1" applyBorder="1" applyAlignment="1">
      <alignment horizontal="center" wrapText="1"/>
    </xf>
  </cellXfs>
  <cellStyles count="5">
    <cellStyle name="Normalny" xfId="0" builtinId="0"/>
    <cellStyle name="Normalny 2" xfId="1"/>
    <cellStyle name="Normalny 6" xfId="2"/>
    <cellStyle name="Normalny_Arkusz1" xfId="3"/>
    <cellStyle name="Walutowy 2" xfId="4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7"/>
  <sheetViews>
    <sheetView tabSelected="1" topLeftCell="A10" zoomScale="120" zoomScaleNormal="120" workbookViewId="0">
      <selection activeCell="A27" sqref="A27"/>
    </sheetView>
  </sheetViews>
  <sheetFormatPr defaultColWidth="13" defaultRowHeight="13.2" x14ac:dyDescent="0.25"/>
  <cols>
    <col min="1" max="1" width="36.44140625" style="1" customWidth="1"/>
    <col min="2" max="2" width="4.33203125" style="2" customWidth="1"/>
    <col min="3" max="3" width="3.109375" style="3" customWidth="1"/>
    <col min="4" max="8" width="5.88671875" style="3" customWidth="1"/>
    <col min="9" max="9" width="5.88671875" style="4" customWidth="1"/>
    <col min="10" max="10" width="5.88671875" style="5" customWidth="1"/>
    <col min="11" max="11" width="11.5546875" style="6" hidden="1" customWidth="1"/>
    <col min="12" max="13" width="11.5546875" style="7" hidden="1" customWidth="1"/>
    <col min="14" max="14" width="11.5546875" style="8" hidden="1" customWidth="1"/>
    <col min="15" max="16" width="11.5546875" style="7" hidden="1" customWidth="1"/>
    <col min="17" max="16384" width="13" style="8"/>
  </cols>
  <sheetData>
    <row r="1" spans="1:16" ht="33" customHeight="1" x14ac:dyDescent="0.25">
      <c r="J1" s="9"/>
    </row>
    <row r="2" spans="1:16" ht="42" customHeight="1" x14ac:dyDescent="0.25">
      <c r="J2" s="9"/>
    </row>
    <row r="3" spans="1:16" x14ac:dyDescent="0.25">
      <c r="A3" s="189" t="s">
        <v>0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6" ht="48" customHeight="1" x14ac:dyDescent="0.25">
      <c r="A4" s="190" t="s">
        <v>1</v>
      </c>
      <c r="B4" s="190"/>
      <c r="C4" s="190"/>
      <c r="D4" s="190"/>
      <c r="E4" s="190"/>
      <c r="F4" s="190"/>
      <c r="G4" s="190"/>
      <c r="H4" s="190"/>
      <c r="I4" s="190"/>
      <c r="J4" s="190"/>
    </row>
    <row r="5" spans="1:16" ht="3" customHeight="1" x14ac:dyDescent="0.25">
      <c r="A5" s="10"/>
      <c r="B5" s="11"/>
      <c r="C5" s="12"/>
      <c r="D5" s="12"/>
      <c r="E5" s="12"/>
      <c r="F5" s="12"/>
      <c r="G5" s="12"/>
      <c r="H5" s="12"/>
      <c r="I5" s="13"/>
      <c r="J5" s="14"/>
    </row>
    <row r="6" spans="1:16" s="23" customFormat="1" ht="78.75" customHeight="1" x14ac:dyDescent="0.3">
      <c r="A6" s="15" t="s">
        <v>2</v>
      </c>
      <c r="B6" s="16" t="s">
        <v>3</v>
      </c>
      <c r="C6" s="17" t="s">
        <v>4</v>
      </c>
      <c r="D6" s="17" t="s">
        <v>5</v>
      </c>
      <c r="E6" s="18" t="s">
        <v>6</v>
      </c>
      <c r="F6" s="19" t="s">
        <v>7</v>
      </c>
      <c r="G6" s="19" t="s">
        <v>8</v>
      </c>
      <c r="H6" s="17" t="s">
        <v>9</v>
      </c>
      <c r="I6" s="20" t="s">
        <v>10</v>
      </c>
      <c r="J6" s="20" t="s">
        <v>11</v>
      </c>
      <c r="K6" s="21" t="s">
        <v>12</v>
      </c>
      <c r="L6" s="22" t="s">
        <v>13</v>
      </c>
      <c r="M6" s="22" t="s">
        <v>14</v>
      </c>
      <c r="O6" s="24" t="s">
        <v>15</v>
      </c>
      <c r="P6" s="24" t="s">
        <v>16</v>
      </c>
    </row>
    <row r="7" spans="1:16" s="23" customFormat="1" ht="12.75" customHeight="1" x14ac:dyDescent="0.3">
      <c r="A7" s="25" t="s">
        <v>17</v>
      </c>
      <c r="B7" s="191" t="s">
        <v>18</v>
      </c>
      <c r="C7" s="191"/>
      <c r="D7" s="191"/>
      <c r="E7" s="191"/>
      <c r="F7" s="191"/>
      <c r="G7" s="191"/>
      <c r="H7" s="191"/>
      <c r="I7" s="26">
        <v>9</v>
      </c>
      <c r="J7" s="27">
        <v>9</v>
      </c>
      <c r="K7" s="21"/>
      <c r="L7" s="22"/>
      <c r="M7" s="22"/>
      <c r="O7" s="24"/>
      <c r="P7" s="24"/>
    </row>
    <row r="8" spans="1:16" s="41" customFormat="1" ht="12" customHeight="1" x14ac:dyDescent="0.3">
      <c r="A8" s="28" t="s">
        <v>19</v>
      </c>
      <c r="B8" s="29">
        <v>2</v>
      </c>
      <c r="C8" s="30" t="s">
        <v>20</v>
      </c>
      <c r="D8" s="31">
        <f t="shared" ref="D8:D13" si="0">SUM(E8:H8)</f>
        <v>20</v>
      </c>
      <c r="E8" s="32"/>
      <c r="F8" s="33"/>
      <c r="G8" s="33">
        <v>20</v>
      </c>
      <c r="H8" s="34"/>
      <c r="I8" s="35">
        <f>E8/$I$7</f>
        <v>0</v>
      </c>
      <c r="J8" s="36">
        <f>(F8+G8+H8)/$J$7</f>
        <v>2.2222222222222223</v>
      </c>
      <c r="K8" s="37"/>
      <c r="L8" s="38"/>
      <c r="M8" s="38"/>
      <c r="N8" s="39"/>
      <c r="O8" s="40"/>
      <c r="P8" s="40"/>
    </row>
    <row r="9" spans="1:16" s="41" customFormat="1" ht="12" customHeight="1" x14ac:dyDescent="0.3">
      <c r="A9" s="28" t="s">
        <v>21</v>
      </c>
      <c r="B9" s="42">
        <v>4</v>
      </c>
      <c r="C9" s="43" t="s">
        <v>20</v>
      </c>
      <c r="D9" s="44">
        <f t="shared" si="0"/>
        <v>25</v>
      </c>
      <c r="E9" s="45">
        <v>10</v>
      </c>
      <c r="F9" s="46">
        <v>5</v>
      </c>
      <c r="G9" s="46">
        <v>10</v>
      </c>
      <c r="H9" s="47"/>
      <c r="I9" s="35">
        <f>E9/$I$7</f>
        <v>1.1111111111111112</v>
      </c>
      <c r="J9" s="36">
        <f>(F9+G9+H9)/$J$7</f>
        <v>1.6666666666666667</v>
      </c>
      <c r="K9" s="37" t="str">
        <f>"#REF!/25"</f>
        <v>#REF!/25</v>
      </c>
      <c r="L9" s="38">
        <v>0</v>
      </c>
      <c r="M9" s="38">
        <f>IF(G9&gt;0,1,0)</f>
        <v>1</v>
      </c>
      <c r="N9" s="39" t="str">
        <f>"#REF!/E7"</f>
        <v>#REF!/E7</v>
      </c>
      <c r="O9" s="40">
        <f>D9/25</f>
        <v>1</v>
      </c>
      <c r="P9" s="40" t="str">
        <f>"#REF!-P7"</f>
        <v>#REF!-P7</v>
      </c>
    </row>
    <row r="10" spans="1:16" s="41" customFormat="1" ht="12" customHeight="1" x14ac:dyDescent="0.3">
      <c r="A10" s="28" t="s">
        <v>22</v>
      </c>
      <c r="B10" s="42">
        <v>5</v>
      </c>
      <c r="C10" s="43" t="s">
        <v>23</v>
      </c>
      <c r="D10" s="44">
        <f t="shared" si="0"/>
        <v>30</v>
      </c>
      <c r="E10" s="45">
        <v>10</v>
      </c>
      <c r="F10" s="46">
        <v>7</v>
      </c>
      <c r="G10" s="46">
        <v>13</v>
      </c>
      <c r="H10" s="47"/>
      <c r="I10" s="35">
        <f>E10/$I$7</f>
        <v>1.1111111111111112</v>
      </c>
      <c r="J10" s="36">
        <f>(F10+G10+H10)/$J$7</f>
        <v>2.2222222222222223</v>
      </c>
      <c r="K10" s="37" t="str">
        <f>"#REF!/25"</f>
        <v>#REF!/25</v>
      </c>
      <c r="L10" s="38">
        <v>0</v>
      </c>
      <c r="M10" s="38">
        <f>IF(G10&gt;0,1,0)</f>
        <v>1</v>
      </c>
      <c r="N10" s="39" t="str">
        <f>"#REF!/E8"</f>
        <v>#REF!/E8</v>
      </c>
      <c r="O10" s="40">
        <v>0.6</v>
      </c>
      <c r="P10" s="40" t="str">
        <f>"#REF!-P8"</f>
        <v>#REF!-P8</v>
      </c>
    </row>
    <row r="11" spans="1:16" s="48" customFormat="1" ht="12" customHeight="1" x14ac:dyDescent="0.3">
      <c r="A11" s="28" t="s">
        <v>24</v>
      </c>
      <c r="B11" s="42">
        <v>5</v>
      </c>
      <c r="C11" s="43" t="s">
        <v>23</v>
      </c>
      <c r="D11" s="44">
        <f t="shared" si="0"/>
        <v>40</v>
      </c>
      <c r="E11" s="45">
        <v>10</v>
      </c>
      <c r="F11" s="46">
        <v>10</v>
      </c>
      <c r="G11" s="46">
        <v>20</v>
      </c>
      <c r="H11" s="47"/>
      <c r="I11" s="35">
        <f>E11/$I$7</f>
        <v>1.1111111111111112</v>
      </c>
      <c r="J11" s="36">
        <f>(F11+G11+H11)/$J$7</f>
        <v>3.3333333333333335</v>
      </c>
      <c r="K11" s="37" t="str">
        <f>"#REF!/25"</f>
        <v>#REF!/25</v>
      </c>
      <c r="L11" s="38">
        <v>0</v>
      </c>
      <c r="M11" s="38">
        <f>IF(G11&gt;0,1,0)</f>
        <v>1</v>
      </c>
      <c r="N11" s="39" t="str">
        <f>"#REF!/E9"</f>
        <v>#REF!/E9</v>
      </c>
      <c r="O11" s="40">
        <v>0.6</v>
      </c>
      <c r="P11" s="40" t="str">
        <f>"#REF!-P9"</f>
        <v>#REF!-P9</v>
      </c>
    </row>
    <row r="12" spans="1:16" s="48" customFormat="1" ht="12" customHeight="1" x14ac:dyDescent="0.3">
      <c r="A12" s="28" t="s">
        <v>25</v>
      </c>
      <c r="B12" s="49">
        <v>4</v>
      </c>
      <c r="C12" s="43" t="s">
        <v>20</v>
      </c>
      <c r="D12" s="44">
        <f t="shared" si="0"/>
        <v>25</v>
      </c>
      <c r="E12" s="45">
        <v>10</v>
      </c>
      <c r="F12" s="33">
        <v>5</v>
      </c>
      <c r="G12" s="46">
        <v>10</v>
      </c>
      <c r="H12" s="44"/>
      <c r="I12" s="50">
        <f>(E12/I7)</f>
        <v>1.1111111111111112</v>
      </c>
      <c r="J12" s="36">
        <f>(F12+G12+H12)/J7</f>
        <v>1.6666666666666667</v>
      </c>
      <c r="K12" s="37"/>
      <c r="L12" s="38"/>
      <c r="M12" s="38"/>
      <c r="N12" s="39"/>
      <c r="O12" s="40"/>
      <c r="P12" s="40"/>
    </row>
    <row r="13" spans="1:16" s="48" customFormat="1" ht="12" customHeight="1" x14ac:dyDescent="0.3">
      <c r="A13" s="28" t="s">
        <v>26</v>
      </c>
      <c r="B13" s="42">
        <v>3</v>
      </c>
      <c r="C13" s="43" t="s">
        <v>23</v>
      </c>
      <c r="D13" s="44">
        <f t="shared" si="0"/>
        <v>30</v>
      </c>
      <c r="E13" s="45">
        <v>30</v>
      </c>
      <c r="F13" s="46"/>
      <c r="G13" s="46"/>
      <c r="H13" s="47"/>
      <c r="I13" s="35">
        <f>E13/$I$7</f>
        <v>3.3333333333333335</v>
      </c>
      <c r="J13" s="36">
        <f>(F13+G13+H13)/$J$7</f>
        <v>0</v>
      </c>
      <c r="K13" s="37"/>
      <c r="L13" s="38"/>
      <c r="M13" s="38"/>
      <c r="N13" s="39"/>
      <c r="O13" s="40"/>
      <c r="P13" s="40"/>
    </row>
    <row r="14" spans="1:16" s="41" customFormat="1" ht="12" customHeight="1" x14ac:dyDescent="0.3">
      <c r="A14" s="51" t="s">
        <v>27</v>
      </c>
      <c r="B14" s="49">
        <v>2</v>
      </c>
      <c r="C14" s="52" t="s">
        <v>20</v>
      </c>
      <c r="D14" s="44">
        <v>15</v>
      </c>
      <c r="E14" s="53">
        <v>15</v>
      </c>
      <c r="F14" s="53"/>
      <c r="G14" s="54"/>
      <c r="H14" s="53"/>
      <c r="I14" s="50">
        <f>E14/$I$7</f>
        <v>1.6666666666666667</v>
      </c>
      <c r="J14" s="36">
        <f>(F14+G14+H14)/$J$7</f>
        <v>0</v>
      </c>
      <c r="K14" s="37" t="str">
        <f>"#REF!/25"</f>
        <v>#REF!/25</v>
      </c>
      <c r="L14" s="55">
        <v>1</v>
      </c>
      <c r="M14" s="38">
        <f>IF(G13&gt;0,1,0)</f>
        <v>0</v>
      </c>
      <c r="N14" s="39" t="str">
        <f>"#REF!/E10"</f>
        <v>#REF!/E10</v>
      </c>
      <c r="O14" s="40">
        <f>D13/25</f>
        <v>1.2</v>
      </c>
      <c r="P14" s="40" t="str">
        <f>"#REF!-P10"</f>
        <v>#REF!-P10</v>
      </c>
    </row>
    <row r="15" spans="1:16" s="48" customFormat="1" ht="12" customHeight="1" x14ac:dyDescent="0.3">
      <c r="A15" s="56" t="s">
        <v>28</v>
      </c>
      <c r="B15" s="57">
        <f>SUM(B8:B14)</f>
        <v>25</v>
      </c>
      <c r="C15" s="58">
        <f>COUNTIF(C8:C14,"e")</f>
        <v>3</v>
      </c>
      <c r="D15" s="59">
        <f t="shared" ref="D15:P15" si="1">SUM(D8:D14)</f>
        <v>185</v>
      </c>
      <c r="E15" s="59">
        <f t="shared" si="1"/>
        <v>85</v>
      </c>
      <c r="F15" s="59">
        <f t="shared" si="1"/>
        <v>27</v>
      </c>
      <c r="G15" s="59">
        <f t="shared" si="1"/>
        <v>73</v>
      </c>
      <c r="H15" s="59">
        <f t="shared" si="1"/>
        <v>0</v>
      </c>
      <c r="I15" s="60">
        <f t="shared" si="1"/>
        <v>9.4444444444444446</v>
      </c>
      <c r="J15" s="61">
        <f t="shared" si="1"/>
        <v>11.111111111111111</v>
      </c>
      <c r="K15" s="62">
        <f t="shared" si="1"/>
        <v>0</v>
      </c>
      <c r="L15" s="63">
        <f t="shared" si="1"/>
        <v>1</v>
      </c>
      <c r="M15" s="63">
        <f t="shared" si="1"/>
        <v>3</v>
      </c>
      <c r="N15" s="63">
        <f t="shared" si="1"/>
        <v>0</v>
      </c>
      <c r="O15" s="63">
        <f t="shared" si="1"/>
        <v>3.4000000000000004</v>
      </c>
      <c r="P15" s="64">
        <f t="shared" si="1"/>
        <v>0</v>
      </c>
    </row>
    <row r="16" spans="1:16" s="48" customFormat="1" ht="12" customHeight="1" x14ac:dyDescent="0.3">
      <c r="A16" s="65" t="s">
        <v>29</v>
      </c>
      <c r="B16" s="191" t="s">
        <v>18</v>
      </c>
      <c r="C16" s="191"/>
      <c r="D16" s="191"/>
      <c r="E16" s="191"/>
      <c r="F16" s="191"/>
      <c r="G16" s="191"/>
      <c r="H16" s="191"/>
      <c r="I16" s="26">
        <v>9</v>
      </c>
      <c r="J16" s="27">
        <v>9</v>
      </c>
      <c r="K16" s="66"/>
      <c r="L16" s="67"/>
      <c r="M16" s="38"/>
      <c r="N16" s="39"/>
      <c r="O16" s="40"/>
      <c r="P16" s="40"/>
    </row>
    <row r="17" spans="1:16" s="48" customFormat="1" ht="12" customHeight="1" x14ac:dyDescent="0.3">
      <c r="A17" s="28" t="s">
        <v>30</v>
      </c>
      <c r="B17" s="68">
        <v>2</v>
      </c>
      <c r="C17" s="43" t="s">
        <v>20</v>
      </c>
      <c r="D17" s="44">
        <f t="shared" ref="D17:D22" si="2">SUM(E17:H17)</f>
        <v>15</v>
      </c>
      <c r="E17" s="45"/>
      <c r="F17" s="46"/>
      <c r="G17" s="46">
        <v>15</v>
      </c>
      <c r="H17" s="44"/>
      <c r="I17" s="50">
        <f t="shared" ref="I17:I22" si="3">E17/$I$16</f>
        <v>0</v>
      </c>
      <c r="J17" s="36">
        <f t="shared" ref="J17:J22" si="4">(F17+G17+H17)/$J$16</f>
        <v>1.6666666666666667</v>
      </c>
      <c r="K17" s="66"/>
      <c r="L17" s="67"/>
      <c r="M17" s="38"/>
      <c r="N17" s="39"/>
      <c r="O17" s="40"/>
      <c r="P17" s="40"/>
    </row>
    <row r="18" spans="1:16" s="48" customFormat="1" ht="12" customHeight="1" x14ac:dyDescent="0.3">
      <c r="A18" s="28" t="s">
        <v>31</v>
      </c>
      <c r="B18" s="68">
        <v>7</v>
      </c>
      <c r="C18" s="43" t="s">
        <v>23</v>
      </c>
      <c r="D18" s="44">
        <f t="shared" si="2"/>
        <v>45</v>
      </c>
      <c r="E18" s="44">
        <v>15</v>
      </c>
      <c r="F18" s="44">
        <v>30</v>
      </c>
      <c r="G18" s="69"/>
      <c r="H18" s="44"/>
      <c r="I18" s="50">
        <f t="shared" si="3"/>
        <v>1.6666666666666667</v>
      </c>
      <c r="J18" s="36">
        <f t="shared" si="4"/>
        <v>3.3333333333333335</v>
      </c>
      <c r="K18" s="37" t="str">
        <f>"#REF!/25"</f>
        <v>#REF!/25</v>
      </c>
      <c r="L18" s="67">
        <v>0</v>
      </c>
      <c r="M18" s="38">
        <f>IF(G18&gt;0,1,0)</f>
        <v>0</v>
      </c>
      <c r="N18" s="39" t="str">
        <f>"#REF!/E17"</f>
        <v>#REF!/E17</v>
      </c>
      <c r="O18" s="40">
        <v>4.2</v>
      </c>
      <c r="P18" s="40" t="str">
        <f>"#REF!-P17"</f>
        <v>#REF!-P17</v>
      </c>
    </row>
    <row r="19" spans="1:16" s="73" customFormat="1" ht="12" customHeight="1" x14ac:dyDescent="0.3">
      <c r="A19" s="28" t="s">
        <v>32</v>
      </c>
      <c r="B19" s="68">
        <v>2</v>
      </c>
      <c r="C19" s="43" t="s">
        <v>20</v>
      </c>
      <c r="D19" s="44">
        <f t="shared" si="2"/>
        <v>30</v>
      </c>
      <c r="E19" s="45">
        <v>15</v>
      </c>
      <c r="F19" s="46">
        <v>5</v>
      </c>
      <c r="G19" s="46">
        <v>10</v>
      </c>
      <c r="H19" s="70"/>
      <c r="I19" s="71">
        <f t="shared" si="3"/>
        <v>1.6666666666666667</v>
      </c>
      <c r="J19" s="72">
        <f t="shared" si="4"/>
        <v>1.6666666666666667</v>
      </c>
      <c r="K19" s="37" t="str">
        <f>"#REF!/25"</f>
        <v>#REF!/25</v>
      </c>
      <c r="L19" s="38">
        <v>0</v>
      </c>
      <c r="M19" s="38">
        <f>IF(G19&gt;0,1,0)</f>
        <v>1</v>
      </c>
      <c r="N19" s="39" t="str">
        <f>"#REF!/E19"</f>
        <v>#REF!/E19</v>
      </c>
      <c r="O19" s="40">
        <v>4</v>
      </c>
      <c r="P19" s="40" t="str">
        <f>"#REF!-P19"</f>
        <v>#REF!-P19</v>
      </c>
    </row>
    <row r="20" spans="1:16" s="74" customFormat="1" ht="12" customHeight="1" x14ac:dyDescent="0.3">
      <c r="A20" s="28" t="s">
        <v>33</v>
      </c>
      <c r="B20" s="68">
        <v>5</v>
      </c>
      <c r="C20" s="43" t="s">
        <v>23</v>
      </c>
      <c r="D20" s="44">
        <f t="shared" si="2"/>
        <v>40</v>
      </c>
      <c r="E20" s="45">
        <v>25</v>
      </c>
      <c r="F20" s="46">
        <v>15</v>
      </c>
      <c r="G20" s="46"/>
      <c r="H20" s="53"/>
      <c r="I20" s="50">
        <f t="shared" si="3"/>
        <v>2.7777777777777777</v>
      </c>
      <c r="J20" s="36">
        <f t="shared" si="4"/>
        <v>1.6666666666666667</v>
      </c>
      <c r="K20" s="37" t="str">
        <f>"#REF!/25"</f>
        <v>#REF!/25</v>
      </c>
      <c r="L20" s="38">
        <v>0</v>
      </c>
      <c r="M20" s="38">
        <f>IF(G20&gt;0,1,0)</f>
        <v>0</v>
      </c>
      <c r="N20" s="39" t="str">
        <f>"#REF!/E20"</f>
        <v>#REF!/E20</v>
      </c>
      <c r="O20" s="40">
        <f>D20/25</f>
        <v>1.6</v>
      </c>
      <c r="P20" s="40" t="str">
        <f>"#REF!-P20"</f>
        <v>#REF!-P20</v>
      </c>
    </row>
    <row r="21" spans="1:16" s="48" customFormat="1" ht="12" customHeight="1" x14ac:dyDescent="0.3">
      <c r="A21" s="28" t="s">
        <v>34</v>
      </c>
      <c r="B21" s="29">
        <v>4</v>
      </c>
      <c r="C21" s="75" t="s">
        <v>20</v>
      </c>
      <c r="D21" s="31">
        <f t="shared" si="2"/>
        <v>30</v>
      </c>
      <c r="E21" s="32">
        <v>15</v>
      </c>
      <c r="F21" s="33">
        <v>5</v>
      </c>
      <c r="G21" s="33">
        <v>10</v>
      </c>
      <c r="H21" s="44"/>
      <c r="I21" s="50">
        <f t="shared" si="3"/>
        <v>1.6666666666666667</v>
      </c>
      <c r="J21" s="36">
        <f t="shared" si="4"/>
        <v>1.6666666666666667</v>
      </c>
      <c r="K21" s="37" t="str">
        <f>"#REF!/25"</f>
        <v>#REF!/25</v>
      </c>
      <c r="L21" s="67">
        <v>0</v>
      </c>
      <c r="M21" s="38">
        <f>IF(G21&gt;0,1,0)</f>
        <v>1</v>
      </c>
      <c r="N21" s="39" t="str">
        <f>"#REF!/E21"</f>
        <v>#REF!/E21</v>
      </c>
      <c r="O21" s="40">
        <f>D21/25</f>
        <v>1.2</v>
      </c>
      <c r="P21" s="40" t="str">
        <f>"#REF!-P21"</f>
        <v>#REF!-P21</v>
      </c>
    </row>
    <row r="22" spans="1:16" s="41" customFormat="1" ht="12" customHeight="1" x14ac:dyDescent="0.3">
      <c r="A22" s="28" t="s">
        <v>35</v>
      </c>
      <c r="B22" s="42">
        <v>3</v>
      </c>
      <c r="C22" s="76" t="s">
        <v>23</v>
      </c>
      <c r="D22" s="44">
        <f t="shared" si="2"/>
        <v>30</v>
      </c>
      <c r="E22" s="45">
        <v>15</v>
      </c>
      <c r="F22" s="46">
        <v>5</v>
      </c>
      <c r="G22" s="46">
        <v>10</v>
      </c>
      <c r="H22" s="44"/>
      <c r="I22" s="50">
        <f t="shared" si="3"/>
        <v>1.6666666666666667</v>
      </c>
      <c r="J22" s="36">
        <f t="shared" si="4"/>
        <v>1.6666666666666667</v>
      </c>
      <c r="K22" s="37" t="str">
        <f>"#REF!/25"</f>
        <v>#REF!/25</v>
      </c>
      <c r="L22" s="55">
        <v>1</v>
      </c>
      <c r="M22" s="38">
        <f>IF(G22&gt;0,1,0)</f>
        <v>1</v>
      </c>
      <c r="N22" s="39" t="str">
        <f>"#REF!/E22"</f>
        <v>#REF!/E22</v>
      </c>
      <c r="O22" s="40">
        <f>D22/25</f>
        <v>1.2</v>
      </c>
      <c r="P22" s="40" t="str">
        <f>"#REF!-P22"</f>
        <v>#REF!-P22</v>
      </c>
    </row>
    <row r="23" spans="1:16" s="41" customFormat="1" ht="12" customHeight="1" x14ac:dyDescent="0.3">
      <c r="A23" s="77" t="s">
        <v>28</v>
      </c>
      <c r="B23" s="57">
        <f>SUM(B17:B22)</f>
        <v>23</v>
      </c>
      <c r="C23" s="58">
        <f>COUNTIF(C17:C22,"e")</f>
        <v>3</v>
      </c>
      <c r="D23" s="78">
        <f t="shared" ref="D23:J23" si="5">SUM(D17:D22)</f>
        <v>190</v>
      </c>
      <c r="E23" s="78">
        <f t="shared" si="5"/>
        <v>85</v>
      </c>
      <c r="F23" s="78">
        <f t="shared" si="5"/>
        <v>60</v>
      </c>
      <c r="G23" s="78">
        <f t="shared" si="5"/>
        <v>45</v>
      </c>
      <c r="H23" s="78">
        <f t="shared" si="5"/>
        <v>0</v>
      </c>
      <c r="I23" s="79">
        <f t="shared" si="5"/>
        <v>9.4444444444444446</v>
      </c>
      <c r="J23" s="79">
        <f t="shared" si="5"/>
        <v>11.666666666666666</v>
      </c>
      <c r="K23" s="80">
        <f>SUM(K18:K22)</f>
        <v>0</v>
      </c>
      <c r="L23" s="38"/>
      <c r="M23" s="38"/>
      <c r="N23" s="39"/>
      <c r="O23" s="40"/>
      <c r="P23" s="40"/>
    </row>
    <row r="24" spans="1:16" s="41" customFormat="1" ht="12" customHeight="1" x14ac:dyDescent="0.3">
      <c r="A24" s="65" t="s">
        <v>36</v>
      </c>
      <c r="B24" s="191" t="s">
        <v>18</v>
      </c>
      <c r="C24" s="191"/>
      <c r="D24" s="191"/>
      <c r="E24" s="191"/>
      <c r="F24" s="191"/>
      <c r="G24" s="191"/>
      <c r="H24" s="191"/>
      <c r="I24" s="26">
        <v>9</v>
      </c>
      <c r="J24" s="27">
        <v>9</v>
      </c>
      <c r="K24" s="80"/>
      <c r="L24" s="38"/>
      <c r="M24" s="38"/>
      <c r="N24" s="39"/>
      <c r="O24" s="40"/>
      <c r="P24" s="40"/>
    </row>
    <row r="25" spans="1:16" s="41" customFormat="1" ht="12" customHeight="1" x14ac:dyDescent="0.3">
      <c r="A25" s="28" t="s">
        <v>37</v>
      </c>
      <c r="B25" s="49">
        <v>2</v>
      </c>
      <c r="C25" s="52" t="s">
        <v>20</v>
      </c>
      <c r="D25" s="44">
        <f t="shared" ref="D25:D30" si="6">SUM(E25:H25)</f>
        <v>15</v>
      </c>
      <c r="E25" s="53"/>
      <c r="F25" s="53"/>
      <c r="G25" s="54">
        <v>15</v>
      </c>
      <c r="H25" s="53"/>
      <c r="I25" s="50">
        <f>E25/$I$24</f>
        <v>0</v>
      </c>
      <c r="J25" s="36">
        <f>(F25+G25+H25)/$J$24</f>
        <v>1.6666666666666667</v>
      </c>
      <c r="K25" s="80"/>
      <c r="L25" s="38"/>
      <c r="M25" s="38"/>
      <c r="N25" s="39"/>
      <c r="O25" s="40"/>
      <c r="P25" s="40"/>
    </row>
    <row r="26" spans="1:16" s="41" customFormat="1" ht="12" customHeight="1" x14ac:dyDescent="0.3">
      <c r="A26" s="28" t="s">
        <v>38</v>
      </c>
      <c r="B26" s="49">
        <v>4</v>
      </c>
      <c r="C26" s="52" t="s">
        <v>20</v>
      </c>
      <c r="D26" s="44">
        <f t="shared" si="6"/>
        <v>40</v>
      </c>
      <c r="E26" s="44">
        <v>10</v>
      </c>
      <c r="F26" s="44">
        <v>10</v>
      </c>
      <c r="G26" s="69">
        <v>20</v>
      </c>
      <c r="H26" s="44"/>
      <c r="I26" s="50">
        <f>E26/$I$24</f>
        <v>1.1111111111111112</v>
      </c>
      <c r="J26" s="36">
        <f>(F26+G26+H26)/$J$24</f>
        <v>3.3333333333333335</v>
      </c>
      <c r="K26" s="37" t="str">
        <f>"#REF!/25"</f>
        <v>#REF!/25</v>
      </c>
      <c r="L26" s="38">
        <v>0</v>
      </c>
      <c r="M26" s="38">
        <f>IF(G26&gt;0,1,0)</f>
        <v>1</v>
      </c>
      <c r="N26" s="39" t="str">
        <f>"#REF!/E27"</f>
        <v>#REF!/E27</v>
      </c>
      <c r="O26" s="40">
        <v>2.6</v>
      </c>
      <c r="P26" s="40" t="str">
        <f>"#REF!-P27"</f>
        <v>#REF!-P27</v>
      </c>
    </row>
    <row r="27" spans="1:16" s="41" customFormat="1" ht="12" customHeight="1" x14ac:dyDescent="0.3">
      <c r="A27" s="28" t="s">
        <v>101</v>
      </c>
      <c r="B27" s="68">
        <v>2</v>
      </c>
      <c r="C27" s="43" t="s">
        <v>20</v>
      </c>
      <c r="D27" s="44">
        <f t="shared" si="6"/>
        <v>20</v>
      </c>
      <c r="E27" s="45"/>
      <c r="F27" s="46"/>
      <c r="G27" s="81">
        <v>20</v>
      </c>
      <c r="H27" s="44"/>
      <c r="I27" s="50">
        <f>E27/$I$16</f>
        <v>0</v>
      </c>
      <c r="J27" s="36">
        <f>(F27+G27+H27)/$J$16</f>
        <v>2.2222222222222223</v>
      </c>
      <c r="K27" s="37" t="str">
        <f>"#REF!/25"</f>
        <v>#REF!/25</v>
      </c>
      <c r="L27" s="38">
        <v>0</v>
      </c>
      <c r="M27" s="38">
        <f>IF(G25&gt;0,1,0)</f>
        <v>1</v>
      </c>
      <c r="N27" s="39" t="str">
        <f>"#REF!/E28"</f>
        <v>#REF!/E28</v>
      </c>
      <c r="O27" s="40">
        <v>2.5</v>
      </c>
      <c r="P27" s="40" t="str">
        <f>"#REF!-P28"</f>
        <v>#REF!-P28</v>
      </c>
    </row>
    <row r="28" spans="1:16" s="87" customFormat="1" ht="12" customHeight="1" x14ac:dyDescent="0.3">
      <c r="A28" s="82" t="s">
        <v>39</v>
      </c>
      <c r="B28" s="29">
        <v>4</v>
      </c>
      <c r="C28" s="83" t="s">
        <v>23</v>
      </c>
      <c r="D28" s="31">
        <f t="shared" si="6"/>
        <v>45</v>
      </c>
      <c r="E28" s="32">
        <v>10</v>
      </c>
      <c r="F28" s="33">
        <v>12</v>
      </c>
      <c r="G28" s="84">
        <v>23</v>
      </c>
      <c r="H28" s="44"/>
      <c r="I28" s="50">
        <f>(E28/$I$49)</f>
        <v>1.1111111111111112</v>
      </c>
      <c r="J28" s="36">
        <f>(F28+G28+H28)/J$49</f>
        <v>3.8888888888888888</v>
      </c>
      <c r="K28" s="85"/>
      <c r="L28" s="86"/>
      <c r="M28" s="86"/>
      <c r="O28" s="86"/>
      <c r="P28" s="86"/>
    </row>
    <row r="29" spans="1:16" s="41" customFormat="1" ht="12" customHeight="1" x14ac:dyDescent="0.3">
      <c r="A29" s="28" t="s">
        <v>40</v>
      </c>
      <c r="B29" s="49">
        <v>4</v>
      </c>
      <c r="C29" s="43" t="s">
        <v>20</v>
      </c>
      <c r="D29" s="44">
        <f t="shared" si="6"/>
        <v>35</v>
      </c>
      <c r="E29" s="44">
        <v>15</v>
      </c>
      <c r="F29" s="44">
        <v>7</v>
      </c>
      <c r="G29" s="69">
        <v>13</v>
      </c>
      <c r="H29" s="44"/>
      <c r="I29" s="50">
        <f>E29/$I$24</f>
        <v>1.6666666666666667</v>
      </c>
      <c r="J29" s="36">
        <f>(F29+G29+H29)/$J$24</f>
        <v>2.2222222222222223</v>
      </c>
      <c r="K29" s="37" t="str">
        <f>"#REF!/25"</f>
        <v>#REF!/25</v>
      </c>
      <c r="L29" s="38">
        <v>0</v>
      </c>
      <c r="M29" s="38">
        <f>IF(G29&gt;0,1,0)</f>
        <v>1</v>
      </c>
      <c r="N29" s="39" t="str">
        <f>"#REF!/E29"</f>
        <v>#REF!/E29</v>
      </c>
      <c r="O29" s="40">
        <v>2.6</v>
      </c>
      <c r="P29" s="40" t="str">
        <f>"#REF!-P29"</f>
        <v>#REF!-P29</v>
      </c>
    </row>
    <row r="30" spans="1:16" s="41" customFormat="1" ht="12" customHeight="1" x14ac:dyDescent="0.3">
      <c r="A30" s="28" t="s">
        <v>41</v>
      </c>
      <c r="B30" s="49">
        <v>4</v>
      </c>
      <c r="C30" s="43" t="s">
        <v>20</v>
      </c>
      <c r="D30" s="44">
        <f t="shared" si="6"/>
        <v>35</v>
      </c>
      <c r="E30" s="53">
        <v>10</v>
      </c>
      <c r="F30" s="44">
        <v>8</v>
      </c>
      <c r="G30" s="44">
        <v>17</v>
      </c>
      <c r="H30" s="44"/>
      <c r="I30" s="50">
        <f>E30/$I$24</f>
        <v>1.1111111111111112</v>
      </c>
      <c r="J30" s="36">
        <f>(F30+G30+H30)/$J$24</f>
        <v>2.7777777777777777</v>
      </c>
      <c r="K30" s="37" t="str">
        <f>"#REF!/25"</f>
        <v>#REF!/25</v>
      </c>
      <c r="L30" s="38">
        <v>0</v>
      </c>
      <c r="M30" s="38">
        <f>IF(G30&gt;0,1,0)</f>
        <v>1</v>
      </c>
      <c r="N30" s="39" t="str">
        <f>"#REF!/E31"</f>
        <v>#REF!/E31</v>
      </c>
      <c r="O30" s="40">
        <v>2.2000000000000002</v>
      </c>
      <c r="P30" s="40" t="str">
        <f>"#REF!-P31"</f>
        <v>#REF!-P31</v>
      </c>
    </row>
    <row r="31" spans="1:16" s="41" customFormat="1" ht="12" customHeight="1" x14ac:dyDescent="0.3">
      <c r="A31" s="77" t="s">
        <v>28</v>
      </c>
      <c r="B31" s="57">
        <f>SUM(B25:B30)</f>
        <v>20</v>
      </c>
      <c r="C31" s="58">
        <f>COUNTIF(C25:C30,"e")</f>
        <v>1</v>
      </c>
      <c r="D31" s="88">
        <f t="shared" ref="D31:J31" si="7">SUM(D25:D30)</f>
        <v>190</v>
      </c>
      <c r="E31" s="88">
        <f t="shared" si="7"/>
        <v>45</v>
      </c>
      <c r="F31" s="88">
        <f t="shared" si="7"/>
        <v>37</v>
      </c>
      <c r="G31" s="88">
        <f t="shared" si="7"/>
        <v>108</v>
      </c>
      <c r="H31" s="88">
        <f t="shared" si="7"/>
        <v>0</v>
      </c>
      <c r="I31" s="89">
        <f t="shared" si="7"/>
        <v>5</v>
      </c>
      <c r="J31" s="89">
        <f t="shared" si="7"/>
        <v>16.111111111111111</v>
      </c>
      <c r="K31" s="80">
        <f>SUM(K26:K30)</f>
        <v>0</v>
      </c>
      <c r="L31" s="38"/>
      <c r="M31" s="38"/>
      <c r="N31" s="39"/>
      <c r="O31" s="40"/>
      <c r="P31" s="40"/>
    </row>
    <row r="32" spans="1:16" s="41" customFormat="1" ht="12" customHeight="1" x14ac:dyDescent="0.3">
      <c r="A32" s="65" t="s">
        <v>42</v>
      </c>
      <c r="B32" s="191" t="s">
        <v>18</v>
      </c>
      <c r="C32" s="191"/>
      <c r="D32" s="191"/>
      <c r="E32" s="191"/>
      <c r="F32" s="191"/>
      <c r="G32" s="191"/>
      <c r="H32" s="191"/>
      <c r="I32" s="26">
        <v>9</v>
      </c>
      <c r="J32" s="27">
        <v>9</v>
      </c>
      <c r="K32" s="80"/>
      <c r="L32" s="38"/>
      <c r="M32" s="38"/>
      <c r="N32" s="39"/>
      <c r="O32" s="40"/>
      <c r="P32" s="40"/>
    </row>
    <row r="33" spans="1:16" s="41" customFormat="1" ht="12" customHeight="1" x14ac:dyDescent="0.3">
      <c r="A33" s="28" t="s">
        <v>43</v>
      </c>
      <c r="B33" s="49">
        <v>2</v>
      </c>
      <c r="C33" s="43" t="s">
        <v>23</v>
      </c>
      <c r="D33" s="44">
        <f t="shared" ref="D33:D39" si="8">SUM(E33:H33)</f>
        <v>15</v>
      </c>
      <c r="E33" s="44"/>
      <c r="F33" s="44"/>
      <c r="G33" s="69">
        <v>15</v>
      </c>
      <c r="H33" s="44"/>
      <c r="I33" s="50">
        <f t="shared" ref="I33:I39" si="9">(E33/$I$32)</f>
        <v>0</v>
      </c>
      <c r="J33" s="36">
        <f t="shared" ref="J33:J39" si="10">(F33+G33+H33)/J$32</f>
        <v>1.6666666666666667</v>
      </c>
      <c r="K33" s="37" t="str">
        <f>"#REF!/25"</f>
        <v>#REF!/25</v>
      </c>
      <c r="L33" s="38">
        <v>0</v>
      </c>
      <c r="M33" s="38">
        <f>IF(G33&gt;0,1,0)</f>
        <v>1</v>
      </c>
      <c r="N33" s="39" t="str">
        <f>"#REF!/E38"</f>
        <v>#REF!/E38</v>
      </c>
      <c r="O33" s="40">
        <v>2.8</v>
      </c>
      <c r="P33" s="40" t="str">
        <f>"#REF!-P38"</f>
        <v>#REF!-P38</v>
      </c>
    </row>
    <row r="34" spans="1:16" s="41" customFormat="1" ht="12" customHeight="1" x14ac:dyDescent="0.3">
      <c r="A34" s="28" t="s">
        <v>44</v>
      </c>
      <c r="B34" s="49">
        <v>3</v>
      </c>
      <c r="C34" s="43" t="s">
        <v>20</v>
      </c>
      <c r="D34" s="44">
        <f t="shared" si="8"/>
        <v>25</v>
      </c>
      <c r="E34" s="44">
        <v>10</v>
      </c>
      <c r="F34" s="44">
        <v>5</v>
      </c>
      <c r="G34" s="69">
        <v>10</v>
      </c>
      <c r="H34" s="44"/>
      <c r="I34" s="50">
        <f t="shared" si="9"/>
        <v>1.1111111111111112</v>
      </c>
      <c r="J34" s="36">
        <f t="shared" si="10"/>
        <v>1.6666666666666667</v>
      </c>
      <c r="K34" s="37"/>
      <c r="L34" s="38"/>
      <c r="M34" s="38"/>
      <c r="N34" s="39"/>
      <c r="O34" s="40"/>
      <c r="P34" s="40"/>
    </row>
    <row r="35" spans="1:16" s="41" customFormat="1" ht="12" customHeight="1" x14ac:dyDescent="0.3">
      <c r="A35" s="51" t="s">
        <v>45</v>
      </c>
      <c r="B35" s="49">
        <v>2</v>
      </c>
      <c r="C35" s="43" t="s">
        <v>20</v>
      </c>
      <c r="D35" s="44">
        <f t="shared" si="8"/>
        <v>15</v>
      </c>
      <c r="E35" s="44">
        <v>15</v>
      </c>
      <c r="F35" s="44"/>
      <c r="G35" s="69"/>
      <c r="H35" s="44"/>
      <c r="I35" s="50">
        <f t="shared" si="9"/>
        <v>1.6666666666666667</v>
      </c>
      <c r="J35" s="36">
        <f t="shared" si="10"/>
        <v>0</v>
      </c>
      <c r="K35" s="37" t="str">
        <f>"#REF!/25"</f>
        <v>#REF!/25</v>
      </c>
      <c r="L35" s="38">
        <v>0</v>
      </c>
      <c r="M35" s="38">
        <f>IF(G35&gt;0,1,0)</f>
        <v>0</v>
      </c>
      <c r="N35" s="39" t="str">
        <f>"#REF!/E39"</f>
        <v>#REF!/E39</v>
      </c>
      <c r="O35" s="40">
        <v>2.5</v>
      </c>
      <c r="P35" s="40" t="str">
        <f>"#REF!-P39"</f>
        <v>#REF!-P39</v>
      </c>
    </row>
    <row r="36" spans="1:16" s="41" customFormat="1" ht="12" customHeight="1" x14ac:dyDescent="0.3">
      <c r="A36" s="28" t="s">
        <v>46</v>
      </c>
      <c r="B36" s="49">
        <v>3</v>
      </c>
      <c r="C36" s="43" t="s">
        <v>20</v>
      </c>
      <c r="D36" s="44">
        <f t="shared" si="8"/>
        <v>25</v>
      </c>
      <c r="E36" s="45">
        <v>10</v>
      </c>
      <c r="F36" s="46">
        <v>5</v>
      </c>
      <c r="G36" s="46">
        <v>10</v>
      </c>
      <c r="H36" s="90"/>
      <c r="I36" s="50">
        <f t="shared" si="9"/>
        <v>1.1111111111111112</v>
      </c>
      <c r="J36" s="36">
        <f t="shared" si="10"/>
        <v>1.6666666666666667</v>
      </c>
      <c r="K36" s="37" t="str">
        <f>"#REF!/25"</f>
        <v>#REF!/25</v>
      </c>
      <c r="L36" s="38">
        <v>0</v>
      </c>
      <c r="M36" s="38">
        <f>IF(G36&gt;0,1,0)</f>
        <v>1</v>
      </c>
      <c r="N36" s="39" t="str">
        <f>"#REF!/E41"</f>
        <v>#REF!/E41</v>
      </c>
      <c r="O36" s="40">
        <f>D36/25</f>
        <v>1</v>
      </c>
      <c r="P36" s="40" t="str">
        <f>"#REF!-P41"</f>
        <v>#REF!-P41</v>
      </c>
    </row>
    <row r="37" spans="1:16" s="41" customFormat="1" ht="12" customHeight="1" x14ac:dyDescent="0.3">
      <c r="A37" s="28" t="s">
        <v>47</v>
      </c>
      <c r="B37" s="49">
        <v>4</v>
      </c>
      <c r="C37" s="43" t="s">
        <v>23</v>
      </c>
      <c r="D37" s="44">
        <f t="shared" si="8"/>
        <v>35</v>
      </c>
      <c r="E37" s="45">
        <v>15</v>
      </c>
      <c r="F37" s="46">
        <v>7</v>
      </c>
      <c r="G37" s="46">
        <v>13</v>
      </c>
      <c r="H37" s="44"/>
      <c r="I37" s="50">
        <f t="shared" si="9"/>
        <v>1.6666666666666667</v>
      </c>
      <c r="J37" s="36">
        <f t="shared" si="10"/>
        <v>2.2222222222222223</v>
      </c>
      <c r="K37" s="37" t="str">
        <f>"#REF!/25"</f>
        <v>#REF!/25</v>
      </c>
      <c r="L37" s="38">
        <v>0</v>
      </c>
      <c r="M37" s="38">
        <f>IF(G37&gt;0,1,0)</f>
        <v>1</v>
      </c>
      <c r="N37" s="39" t="str">
        <f>"#REF!/E42"</f>
        <v>#REF!/E42</v>
      </c>
      <c r="O37" s="40">
        <f>D37/25</f>
        <v>1.4</v>
      </c>
      <c r="P37" s="40" t="str">
        <f>"#REF!-P42"</f>
        <v>#REF!-P42</v>
      </c>
    </row>
    <row r="38" spans="1:16" s="41" customFormat="1" ht="12" customHeight="1" x14ac:dyDescent="0.3">
      <c r="A38" s="28" t="s">
        <v>48</v>
      </c>
      <c r="B38" s="49">
        <v>2</v>
      </c>
      <c r="C38" s="52" t="s">
        <v>20</v>
      </c>
      <c r="D38" s="44">
        <f t="shared" si="8"/>
        <v>25</v>
      </c>
      <c r="E38" s="45">
        <v>10</v>
      </c>
      <c r="F38" s="46">
        <v>5</v>
      </c>
      <c r="G38" s="46">
        <v>10</v>
      </c>
      <c r="H38" s="53"/>
      <c r="I38" s="50">
        <f t="shared" si="9"/>
        <v>1.1111111111111112</v>
      </c>
      <c r="J38" s="36">
        <f t="shared" si="10"/>
        <v>1.6666666666666667</v>
      </c>
      <c r="K38" s="37" t="str">
        <f>"#REF!/25"</f>
        <v>#REF!/25</v>
      </c>
      <c r="L38" s="55">
        <v>1</v>
      </c>
      <c r="M38" s="38">
        <f>IF(G38&gt;0,1,0)</f>
        <v>1</v>
      </c>
      <c r="N38" s="91" t="str">
        <f>"#REF!/E43"</f>
        <v>#REF!/E43</v>
      </c>
      <c r="O38" s="40">
        <f>D38/25</f>
        <v>1</v>
      </c>
      <c r="P38" s="40" t="str">
        <f>"#REF!-P43"</f>
        <v>#REF!-P43</v>
      </c>
    </row>
    <row r="39" spans="1:16" s="41" customFormat="1" ht="12" customHeight="1" x14ac:dyDescent="0.3">
      <c r="A39" s="28" t="s">
        <v>49</v>
      </c>
      <c r="B39" s="49">
        <v>4</v>
      </c>
      <c r="C39" s="43" t="s">
        <v>20</v>
      </c>
      <c r="D39" s="44">
        <f t="shared" si="8"/>
        <v>40</v>
      </c>
      <c r="E39" s="92">
        <v>10</v>
      </c>
      <c r="F39" s="93">
        <v>10</v>
      </c>
      <c r="G39" s="93">
        <v>20</v>
      </c>
      <c r="H39" s="53"/>
      <c r="I39" s="50">
        <f t="shared" si="9"/>
        <v>1.1111111111111112</v>
      </c>
      <c r="J39" s="36">
        <f t="shared" si="10"/>
        <v>3.3333333333333335</v>
      </c>
      <c r="K39" s="37"/>
      <c r="L39" s="55"/>
      <c r="M39" s="38"/>
      <c r="N39" s="91"/>
      <c r="O39" s="40"/>
      <c r="P39" s="40"/>
    </row>
    <row r="40" spans="1:16" s="48" customFormat="1" ht="12" customHeight="1" x14ac:dyDescent="0.3">
      <c r="A40" s="94" t="s">
        <v>28</v>
      </c>
      <c r="B40" s="95">
        <f>SUM(B33:B39)</f>
        <v>20</v>
      </c>
      <c r="C40" s="58">
        <f>COUNTIF(C33:C39,"e")</f>
        <v>2</v>
      </c>
      <c r="D40" s="59">
        <f t="shared" ref="D40:P40" si="11">SUM(D33:D39)</f>
        <v>180</v>
      </c>
      <c r="E40" s="59">
        <f t="shared" si="11"/>
        <v>70</v>
      </c>
      <c r="F40" s="59">
        <f t="shared" si="11"/>
        <v>32</v>
      </c>
      <c r="G40" s="59">
        <f t="shared" si="11"/>
        <v>78</v>
      </c>
      <c r="H40" s="59">
        <f t="shared" si="11"/>
        <v>0</v>
      </c>
      <c r="I40" s="96">
        <f t="shared" si="11"/>
        <v>7.7777777777777768</v>
      </c>
      <c r="J40" s="96">
        <f t="shared" si="11"/>
        <v>12.222222222222223</v>
      </c>
      <c r="K40" s="59">
        <f t="shared" si="11"/>
        <v>0</v>
      </c>
      <c r="L40" s="59">
        <f t="shared" si="11"/>
        <v>1</v>
      </c>
      <c r="M40" s="59">
        <f t="shared" si="11"/>
        <v>4</v>
      </c>
      <c r="N40" s="59">
        <f t="shared" si="11"/>
        <v>0</v>
      </c>
      <c r="O40" s="59">
        <f t="shared" si="11"/>
        <v>8.6999999999999993</v>
      </c>
      <c r="P40" s="59">
        <f t="shared" si="11"/>
        <v>0</v>
      </c>
    </row>
    <row r="41" spans="1:16" s="41" customFormat="1" ht="12" customHeight="1" x14ac:dyDescent="0.3">
      <c r="A41" s="97" t="s">
        <v>50</v>
      </c>
      <c r="B41" s="98">
        <f>B15+B23+B31+B40</f>
        <v>88</v>
      </c>
      <c r="C41" s="99"/>
      <c r="D41" s="95">
        <f>D15+D23+D31+D40</f>
        <v>745</v>
      </c>
      <c r="E41" s="95">
        <f>E15+E23+E31+E40</f>
        <v>285</v>
      </c>
      <c r="F41" s="95">
        <f>F15+F23+F31+F40</f>
        <v>156</v>
      </c>
      <c r="G41" s="95">
        <f>G15+G23+G31+G40</f>
        <v>304</v>
      </c>
      <c r="H41" s="95">
        <f>H40+H31+H23+H15</f>
        <v>0</v>
      </c>
      <c r="I41" s="100"/>
      <c r="J41" s="101"/>
      <c r="K41" s="102" t="str">
        <f>"#REF!/25"</f>
        <v>#REF!/25</v>
      </c>
      <c r="L41" s="38"/>
      <c r="M41" s="38"/>
      <c r="O41" s="40"/>
      <c r="P41" s="40"/>
    </row>
    <row r="42" spans="1:16" s="112" customFormat="1" ht="13.8" x14ac:dyDescent="0.25">
      <c r="A42" s="103" t="s">
        <v>51</v>
      </c>
      <c r="B42" s="104"/>
      <c r="C42" s="105"/>
      <c r="D42" s="106"/>
      <c r="E42" s="107">
        <f>(E41/D41)*100</f>
        <v>38.255033557046978</v>
      </c>
      <c r="F42" s="107">
        <f>(F41/D41)*100</f>
        <v>20.939597315436242</v>
      </c>
      <c r="G42" s="107">
        <f>(G41/D41)*100</f>
        <v>40.805369127516776</v>
      </c>
      <c r="H42" s="107">
        <f>(H41/D41)*100</f>
        <v>0</v>
      </c>
      <c r="I42" s="108"/>
      <c r="J42" s="109"/>
      <c r="K42" s="110"/>
      <c r="L42" s="111"/>
      <c r="M42" s="111"/>
      <c r="O42" s="111"/>
      <c r="P42" s="111"/>
    </row>
    <row r="43" spans="1:16" s="87" customFormat="1" ht="27" customHeight="1" x14ac:dyDescent="0.3">
      <c r="A43" s="113"/>
      <c r="B43" s="114"/>
      <c r="C43" s="115"/>
      <c r="D43" s="116"/>
      <c r="E43" s="117"/>
      <c r="F43" s="118"/>
      <c r="G43" s="119"/>
      <c r="H43" s="120"/>
      <c r="I43" s="121"/>
      <c r="J43" s="121"/>
      <c r="K43" s="85"/>
      <c r="L43" s="86"/>
      <c r="M43" s="86"/>
      <c r="O43" s="86"/>
      <c r="P43" s="86"/>
    </row>
    <row r="44" spans="1:16" s="87" customFormat="1" ht="19.5" customHeight="1" x14ac:dyDescent="0.3">
      <c r="A44" s="113"/>
      <c r="B44" s="114"/>
      <c r="C44" s="115"/>
      <c r="D44" s="116"/>
      <c r="E44" s="117"/>
      <c r="F44" s="118"/>
      <c r="G44" s="119"/>
      <c r="H44" s="120"/>
      <c r="I44" s="121"/>
      <c r="J44" s="121"/>
      <c r="K44" s="85"/>
      <c r="L44" s="86"/>
      <c r="M44" s="86"/>
      <c r="O44" s="86"/>
      <c r="P44" s="86"/>
    </row>
    <row r="45" spans="1:16" s="87" customFormat="1" ht="27" customHeight="1" x14ac:dyDescent="0.3">
      <c r="A45" s="113"/>
      <c r="B45" s="114"/>
      <c r="C45" s="115"/>
      <c r="D45" s="116"/>
      <c r="E45" s="117"/>
      <c r="F45" s="118"/>
      <c r="G45" s="119"/>
      <c r="H45" s="120"/>
      <c r="I45" s="121"/>
      <c r="J45" s="121"/>
      <c r="K45" s="85"/>
      <c r="L45" s="86"/>
      <c r="M45" s="86"/>
      <c r="O45" s="86"/>
      <c r="P45" s="86"/>
    </row>
    <row r="46" spans="1:16" s="87" customFormat="1" ht="30" customHeight="1" x14ac:dyDescent="0.3">
      <c r="A46" s="122"/>
      <c r="B46" s="114"/>
      <c r="C46" s="115"/>
      <c r="D46" s="116"/>
      <c r="E46" s="117"/>
      <c r="F46" s="118"/>
      <c r="G46" s="119"/>
      <c r="H46" s="120"/>
      <c r="I46" s="121"/>
      <c r="J46" s="121"/>
      <c r="K46" s="85"/>
      <c r="L46" s="86"/>
      <c r="M46" s="86"/>
      <c r="O46" s="86"/>
      <c r="P46" s="86"/>
    </row>
    <row r="47" spans="1:16" s="87" customFormat="1" ht="15.75" customHeight="1" x14ac:dyDescent="0.3">
      <c r="A47" s="122"/>
      <c r="B47" s="114"/>
      <c r="C47" s="115"/>
      <c r="D47" s="116"/>
      <c r="E47" s="117"/>
      <c r="F47" s="118"/>
      <c r="G47" s="119"/>
      <c r="H47" s="120"/>
      <c r="I47" s="121"/>
      <c r="J47" s="121"/>
      <c r="K47" s="85"/>
      <c r="L47" s="86"/>
      <c r="M47" s="86"/>
      <c r="O47" s="86"/>
      <c r="P47" s="86"/>
    </row>
    <row r="48" spans="1:16" s="87" customFormat="1" ht="75.75" customHeight="1" x14ac:dyDescent="0.3">
      <c r="A48" s="123" t="s">
        <v>2</v>
      </c>
      <c r="B48" s="124" t="s">
        <v>3</v>
      </c>
      <c r="C48" s="125" t="s">
        <v>4</v>
      </c>
      <c r="D48" s="125" t="s">
        <v>5</v>
      </c>
      <c r="E48" s="126" t="s">
        <v>6</v>
      </c>
      <c r="F48" s="127" t="s">
        <v>7</v>
      </c>
      <c r="G48" s="127" t="s">
        <v>8</v>
      </c>
      <c r="H48" s="125" t="s">
        <v>9</v>
      </c>
      <c r="I48" s="128" t="s">
        <v>10</v>
      </c>
      <c r="J48" s="128" t="s">
        <v>11</v>
      </c>
      <c r="K48" s="85"/>
      <c r="L48" s="86"/>
      <c r="M48" s="86"/>
      <c r="O48" s="86"/>
      <c r="P48" s="86"/>
    </row>
    <row r="49" spans="1:16" s="132" customFormat="1" ht="14.25" customHeight="1" x14ac:dyDescent="0.3">
      <c r="A49" s="129" t="s">
        <v>52</v>
      </c>
      <c r="B49" s="191" t="s">
        <v>18</v>
      </c>
      <c r="C49" s="191"/>
      <c r="D49" s="191"/>
      <c r="E49" s="191"/>
      <c r="F49" s="191"/>
      <c r="G49" s="191"/>
      <c r="H49" s="191"/>
      <c r="I49" s="26">
        <v>9</v>
      </c>
      <c r="J49" s="27">
        <v>9</v>
      </c>
      <c r="K49" s="130"/>
      <c r="L49" s="131"/>
      <c r="M49" s="131"/>
      <c r="O49" s="131"/>
      <c r="P49" s="131"/>
    </row>
    <row r="50" spans="1:16" s="87" customFormat="1" ht="12" customHeight="1" x14ac:dyDescent="0.3">
      <c r="A50" s="28" t="s">
        <v>53</v>
      </c>
      <c r="B50" s="49">
        <v>4</v>
      </c>
      <c r="C50" s="52" t="s">
        <v>20</v>
      </c>
      <c r="D50" s="44">
        <f t="shared" ref="D50:D55" si="12">SUM(E50:H50)</f>
        <v>45</v>
      </c>
      <c r="E50" s="92">
        <v>15</v>
      </c>
      <c r="F50" s="93">
        <v>10</v>
      </c>
      <c r="G50" s="93">
        <v>20</v>
      </c>
      <c r="H50" s="44"/>
      <c r="I50" s="50">
        <f>E50/$I$24</f>
        <v>1.6666666666666667</v>
      </c>
      <c r="J50" s="36">
        <f>(F50+G50+H50)/$J$24</f>
        <v>3.3333333333333335</v>
      </c>
      <c r="K50" s="85"/>
      <c r="L50" s="86"/>
      <c r="M50" s="86"/>
      <c r="O50" s="86"/>
      <c r="P50" s="86"/>
    </row>
    <row r="51" spans="1:16" s="87" customFormat="1" ht="12" customHeight="1" x14ac:dyDescent="0.3">
      <c r="A51" s="133" t="s">
        <v>54</v>
      </c>
      <c r="B51" s="42">
        <v>3</v>
      </c>
      <c r="C51" s="52" t="s">
        <v>20</v>
      </c>
      <c r="D51" s="31">
        <f t="shared" si="12"/>
        <v>45</v>
      </c>
      <c r="E51" s="45">
        <v>10</v>
      </c>
      <c r="F51" s="46">
        <v>12</v>
      </c>
      <c r="G51" s="46">
        <v>23</v>
      </c>
      <c r="H51" s="44"/>
      <c r="I51" s="50">
        <f>(E51/$I$49)</f>
        <v>1.1111111111111112</v>
      </c>
      <c r="J51" s="36">
        <f>(F51+G51+H51)/J$49</f>
        <v>3.8888888888888888</v>
      </c>
      <c r="K51" s="85"/>
      <c r="L51" s="86"/>
      <c r="M51" s="86"/>
      <c r="O51" s="86"/>
      <c r="P51" s="86"/>
    </row>
    <row r="52" spans="1:16" s="87" customFormat="1" ht="12" customHeight="1" x14ac:dyDescent="0.3">
      <c r="A52" s="133" t="s">
        <v>55</v>
      </c>
      <c r="B52" s="42">
        <v>4</v>
      </c>
      <c r="C52" s="52" t="s">
        <v>23</v>
      </c>
      <c r="D52" s="31">
        <f t="shared" si="12"/>
        <v>15</v>
      </c>
      <c r="E52" s="45">
        <v>5</v>
      </c>
      <c r="F52" s="46">
        <v>3</v>
      </c>
      <c r="G52" s="46">
        <v>7</v>
      </c>
      <c r="H52" s="44"/>
      <c r="I52" s="50">
        <f>(E52/$I$49)</f>
        <v>0.55555555555555558</v>
      </c>
      <c r="J52" s="36">
        <f>(F52+G52+H52)/J$49</f>
        <v>1.1111111111111112</v>
      </c>
      <c r="K52" s="85"/>
      <c r="L52" s="86"/>
      <c r="M52" s="86"/>
      <c r="O52" s="86"/>
      <c r="P52" s="86"/>
    </row>
    <row r="53" spans="1:16" s="87" customFormat="1" ht="12" customHeight="1" x14ac:dyDescent="0.3">
      <c r="A53" s="133" t="s">
        <v>56</v>
      </c>
      <c r="B53" s="42">
        <v>4</v>
      </c>
      <c r="C53" s="52" t="s">
        <v>20</v>
      </c>
      <c r="D53" s="31">
        <f t="shared" si="12"/>
        <v>20</v>
      </c>
      <c r="E53" s="45">
        <v>5</v>
      </c>
      <c r="F53" s="46">
        <v>5</v>
      </c>
      <c r="G53" s="46">
        <v>10</v>
      </c>
      <c r="H53" s="44"/>
      <c r="I53" s="50">
        <f>(E53/$I$49)</f>
        <v>0.55555555555555558</v>
      </c>
      <c r="J53" s="36">
        <f>(F53+G53+H53)/J$49</f>
        <v>1.6666666666666667</v>
      </c>
      <c r="K53" s="85"/>
      <c r="L53" s="86"/>
      <c r="M53" s="86"/>
      <c r="O53" s="86"/>
      <c r="P53" s="86"/>
    </row>
    <row r="54" spans="1:16" s="136" customFormat="1" ht="12" customHeight="1" x14ac:dyDescent="0.3">
      <c r="A54" s="133" t="s">
        <v>57</v>
      </c>
      <c r="B54" s="42">
        <v>3</v>
      </c>
      <c r="C54" s="52" t="s">
        <v>23</v>
      </c>
      <c r="D54" s="31">
        <f t="shared" si="12"/>
        <v>20</v>
      </c>
      <c r="E54" s="45">
        <v>5</v>
      </c>
      <c r="F54" s="46">
        <v>5</v>
      </c>
      <c r="G54" s="46">
        <v>10</v>
      </c>
      <c r="H54" s="44"/>
      <c r="I54" s="50">
        <f>(E54/$I$49)</f>
        <v>0.55555555555555558</v>
      </c>
      <c r="J54" s="36">
        <f>(F54+G54+H54)/J$49</f>
        <v>1.6666666666666667</v>
      </c>
      <c r="K54" s="134"/>
      <c r="L54" s="135"/>
      <c r="M54" s="135"/>
      <c r="O54" s="135"/>
      <c r="P54" s="135"/>
    </row>
    <row r="55" spans="1:16" s="87" customFormat="1" ht="12" customHeight="1" x14ac:dyDescent="0.3">
      <c r="A55" s="137" t="s">
        <v>58</v>
      </c>
      <c r="B55" s="42">
        <v>4</v>
      </c>
      <c r="C55" s="43" t="s">
        <v>20</v>
      </c>
      <c r="D55" s="31">
        <f t="shared" si="12"/>
        <v>45</v>
      </c>
      <c r="E55" s="44">
        <v>10</v>
      </c>
      <c r="F55" s="44">
        <v>12</v>
      </c>
      <c r="G55" s="69">
        <v>23</v>
      </c>
      <c r="H55" s="44"/>
      <c r="I55" s="50">
        <f>(E55/$I$49)</f>
        <v>1.1111111111111112</v>
      </c>
      <c r="J55" s="36">
        <f>(F55+G55+H55)/J$49</f>
        <v>3.8888888888888888</v>
      </c>
      <c r="K55" s="85"/>
      <c r="L55" s="86"/>
      <c r="M55" s="86"/>
      <c r="O55" s="86"/>
      <c r="P55" s="86"/>
    </row>
    <row r="56" spans="1:16" s="87" customFormat="1" ht="12" customHeight="1" x14ac:dyDescent="0.3">
      <c r="A56" s="138" t="s">
        <v>28</v>
      </c>
      <c r="B56" s="95">
        <f>SUM(B50:B55)</f>
        <v>22</v>
      </c>
      <c r="C56" s="58">
        <f>COUNTIF(C50:C55,"e")</f>
        <v>2</v>
      </c>
      <c r="D56" s="59">
        <f t="shared" ref="D56:J56" si="13">SUM(D50:D55)</f>
        <v>190</v>
      </c>
      <c r="E56" s="59">
        <f t="shared" si="13"/>
        <v>50</v>
      </c>
      <c r="F56" s="59">
        <f t="shared" si="13"/>
        <v>47</v>
      </c>
      <c r="G56" s="59">
        <f t="shared" si="13"/>
        <v>93</v>
      </c>
      <c r="H56" s="59">
        <f t="shared" si="13"/>
        <v>0</v>
      </c>
      <c r="I56" s="96">
        <f t="shared" si="13"/>
        <v>5.5555555555555554</v>
      </c>
      <c r="J56" s="96">
        <f t="shared" si="13"/>
        <v>15.555555555555555</v>
      </c>
      <c r="K56" s="85"/>
      <c r="L56" s="86"/>
      <c r="M56" s="86"/>
      <c r="O56" s="86"/>
      <c r="P56" s="86"/>
    </row>
    <row r="57" spans="1:16" s="132" customFormat="1" ht="12" customHeight="1" x14ac:dyDescent="0.3">
      <c r="A57" s="139" t="s">
        <v>59</v>
      </c>
      <c r="B57" s="192" t="s">
        <v>18</v>
      </c>
      <c r="C57" s="192"/>
      <c r="D57" s="192"/>
      <c r="E57" s="192"/>
      <c r="F57" s="192"/>
      <c r="G57" s="192"/>
      <c r="H57" s="192"/>
      <c r="I57" s="140">
        <v>9</v>
      </c>
      <c r="J57" s="141">
        <v>9</v>
      </c>
      <c r="K57" s="130"/>
      <c r="L57" s="131"/>
      <c r="M57" s="131"/>
      <c r="O57" s="131"/>
      <c r="P57" s="131"/>
    </row>
    <row r="58" spans="1:16" s="136" customFormat="1" ht="12" customHeight="1" x14ac:dyDescent="0.3">
      <c r="A58" s="133" t="s">
        <v>60</v>
      </c>
      <c r="B58" s="142">
        <v>5</v>
      </c>
      <c r="C58" s="43" t="s">
        <v>23</v>
      </c>
      <c r="D58" s="44">
        <f t="shared" ref="D58:D65" si="14">SUM(E58:H58)</f>
        <v>45</v>
      </c>
      <c r="E58" s="44">
        <v>15</v>
      </c>
      <c r="F58" s="44">
        <v>10</v>
      </c>
      <c r="G58" s="69">
        <v>20</v>
      </c>
      <c r="H58" s="44"/>
      <c r="I58" s="50">
        <f t="shared" ref="I58:I66" si="15">(E58/$I$57)</f>
        <v>1.6666666666666667</v>
      </c>
      <c r="J58" s="36">
        <f t="shared" ref="J58:J66" si="16">(F58+G58+H58)/J$57</f>
        <v>3.3333333333333335</v>
      </c>
      <c r="K58" s="134"/>
      <c r="L58" s="135"/>
      <c r="M58" s="135"/>
      <c r="O58" s="135"/>
      <c r="P58" s="135"/>
    </row>
    <row r="59" spans="1:16" s="136" customFormat="1" ht="12" customHeight="1" x14ac:dyDescent="0.3">
      <c r="A59" s="82" t="s">
        <v>61</v>
      </c>
      <c r="B59" s="143">
        <v>3</v>
      </c>
      <c r="C59" s="30" t="s">
        <v>20</v>
      </c>
      <c r="D59" s="31">
        <f t="shared" si="14"/>
        <v>45</v>
      </c>
      <c r="E59" s="144">
        <v>30</v>
      </c>
      <c r="F59" s="145">
        <v>5</v>
      </c>
      <c r="G59" s="145">
        <v>10</v>
      </c>
      <c r="H59" s="146"/>
      <c r="I59" s="50">
        <f t="shared" si="15"/>
        <v>3.3333333333333335</v>
      </c>
      <c r="J59" s="36">
        <f t="shared" si="16"/>
        <v>1.6666666666666667</v>
      </c>
      <c r="K59" s="134"/>
      <c r="L59" s="135"/>
      <c r="M59" s="135"/>
      <c r="O59" s="135"/>
      <c r="P59" s="135"/>
    </row>
    <row r="60" spans="1:16" s="136" customFormat="1" ht="12" customHeight="1" x14ac:dyDescent="0.3">
      <c r="A60" s="133" t="s">
        <v>62</v>
      </c>
      <c r="B60" s="49">
        <v>5</v>
      </c>
      <c r="C60" s="52" t="s">
        <v>23</v>
      </c>
      <c r="D60" s="147">
        <f t="shared" si="14"/>
        <v>20</v>
      </c>
      <c r="E60" s="148">
        <v>10</v>
      </c>
      <c r="F60" s="148">
        <v>3</v>
      </c>
      <c r="G60" s="148">
        <v>7</v>
      </c>
      <c r="H60" s="44"/>
      <c r="I60" s="50">
        <f t="shared" si="15"/>
        <v>1.1111111111111112</v>
      </c>
      <c r="J60" s="36">
        <f t="shared" si="16"/>
        <v>1.1111111111111112</v>
      </c>
      <c r="K60" s="134"/>
      <c r="L60" s="135"/>
      <c r="M60" s="135"/>
      <c r="O60" s="135"/>
      <c r="P60" s="135"/>
    </row>
    <row r="61" spans="1:16" s="136" customFormat="1" ht="12" customHeight="1" x14ac:dyDescent="0.3">
      <c r="A61" s="133" t="s">
        <v>63</v>
      </c>
      <c r="B61" s="49">
        <v>4</v>
      </c>
      <c r="C61" s="43" t="s">
        <v>23</v>
      </c>
      <c r="D61" s="147">
        <f t="shared" si="14"/>
        <v>15</v>
      </c>
      <c r="E61" s="142">
        <v>5</v>
      </c>
      <c r="F61" s="93">
        <v>3</v>
      </c>
      <c r="G61" s="149">
        <v>7</v>
      </c>
      <c r="H61" s="44"/>
      <c r="I61" s="50">
        <f t="shared" si="15"/>
        <v>0.55555555555555558</v>
      </c>
      <c r="J61" s="36">
        <f t="shared" si="16"/>
        <v>1.1111111111111112</v>
      </c>
      <c r="K61" s="134"/>
      <c r="L61" s="135"/>
      <c r="M61" s="135"/>
      <c r="O61" s="135"/>
      <c r="P61" s="135"/>
    </row>
    <row r="62" spans="1:16" s="136" customFormat="1" ht="12" customHeight="1" x14ac:dyDescent="0.3">
      <c r="A62" s="133" t="s">
        <v>64</v>
      </c>
      <c r="B62" s="49">
        <v>3</v>
      </c>
      <c r="C62" s="43" t="s">
        <v>20</v>
      </c>
      <c r="D62" s="44">
        <f t="shared" si="14"/>
        <v>15</v>
      </c>
      <c r="E62" s="150">
        <v>5</v>
      </c>
      <c r="F62" s="151">
        <v>3</v>
      </c>
      <c r="G62" s="152">
        <v>7</v>
      </c>
      <c r="H62" s="31"/>
      <c r="I62" s="50">
        <f t="shared" si="15"/>
        <v>0.55555555555555558</v>
      </c>
      <c r="J62" s="36">
        <f t="shared" si="16"/>
        <v>1.1111111111111112</v>
      </c>
      <c r="K62" s="134"/>
      <c r="L62" s="135"/>
      <c r="M62" s="135"/>
      <c r="O62" s="135"/>
      <c r="P62" s="135"/>
    </row>
    <row r="63" spans="1:16" s="155" customFormat="1" ht="13.8" x14ac:dyDescent="0.3">
      <c r="A63" s="133" t="s">
        <v>65</v>
      </c>
      <c r="B63" s="49">
        <v>2</v>
      </c>
      <c r="C63" s="43" t="s">
        <v>20</v>
      </c>
      <c r="D63" s="44">
        <f t="shared" si="14"/>
        <v>10</v>
      </c>
      <c r="E63" s="142"/>
      <c r="F63" s="93">
        <v>3</v>
      </c>
      <c r="G63" s="149">
        <v>7</v>
      </c>
      <c r="H63" s="44"/>
      <c r="I63" s="50">
        <f t="shared" si="15"/>
        <v>0</v>
      </c>
      <c r="J63" s="36">
        <f t="shared" si="16"/>
        <v>1.1111111111111112</v>
      </c>
      <c r="K63" s="153"/>
      <c r="L63" s="154"/>
      <c r="M63" s="154"/>
      <c r="O63" s="154"/>
      <c r="P63" s="154"/>
    </row>
    <row r="64" spans="1:16" s="155" customFormat="1" ht="13.8" x14ac:dyDescent="0.3">
      <c r="A64" s="137" t="s">
        <v>66</v>
      </c>
      <c r="B64" s="49">
        <v>3</v>
      </c>
      <c r="C64" s="43" t="s">
        <v>20</v>
      </c>
      <c r="D64" s="44">
        <f t="shared" si="14"/>
        <v>15</v>
      </c>
      <c r="E64" s="142">
        <v>5</v>
      </c>
      <c r="F64" s="93">
        <v>3</v>
      </c>
      <c r="G64" s="149">
        <v>7</v>
      </c>
      <c r="H64" s="44"/>
      <c r="I64" s="50">
        <f t="shared" si="15"/>
        <v>0.55555555555555558</v>
      </c>
      <c r="J64" s="36">
        <f t="shared" si="16"/>
        <v>1.1111111111111112</v>
      </c>
      <c r="K64" s="153"/>
      <c r="L64" s="154"/>
      <c r="M64" s="154"/>
      <c r="O64" s="154"/>
      <c r="P64" s="154"/>
    </row>
    <row r="65" spans="1:16" s="155" customFormat="1" ht="13.8" x14ac:dyDescent="0.3">
      <c r="A65" s="137" t="s">
        <v>67</v>
      </c>
      <c r="B65" s="49">
        <v>2</v>
      </c>
      <c r="C65" s="43" t="s">
        <v>20</v>
      </c>
      <c r="D65" s="44">
        <f t="shared" si="14"/>
        <v>15</v>
      </c>
      <c r="E65" s="142">
        <v>5</v>
      </c>
      <c r="F65" s="93">
        <v>3</v>
      </c>
      <c r="G65" s="149">
        <v>7</v>
      </c>
      <c r="H65" s="44"/>
      <c r="I65" s="50">
        <f t="shared" si="15"/>
        <v>0.55555555555555558</v>
      </c>
      <c r="J65" s="36">
        <f t="shared" si="16"/>
        <v>1.1111111111111112</v>
      </c>
      <c r="K65" s="153"/>
      <c r="L65" s="154"/>
      <c r="M65" s="154"/>
      <c r="O65" s="154"/>
      <c r="P65" s="154"/>
    </row>
    <row r="66" spans="1:16" s="155" customFormat="1" ht="13.8" x14ac:dyDescent="0.3">
      <c r="A66" s="137" t="s">
        <v>68</v>
      </c>
      <c r="B66" s="49">
        <v>5</v>
      </c>
      <c r="C66" s="43" t="s">
        <v>23</v>
      </c>
      <c r="D66" s="44"/>
      <c r="E66" s="44"/>
      <c r="F66" s="44"/>
      <c r="G66" s="69"/>
      <c r="H66" s="44"/>
      <c r="I66" s="50">
        <f t="shared" si="15"/>
        <v>0</v>
      </c>
      <c r="J66" s="36">
        <f t="shared" si="16"/>
        <v>0</v>
      </c>
      <c r="K66" s="153"/>
      <c r="L66" s="154"/>
      <c r="M66" s="154"/>
      <c r="O66" s="154"/>
      <c r="P66" s="154"/>
    </row>
    <row r="67" spans="1:16" s="155" customFormat="1" ht="13.8" x14ac:dyDescent="0.3">
      <c r="A67" s="138" t="s">
        <v>28</v>
      </c>
      <c r="B67" s="95">
        <f>SUM(B58:B66)</f>
        <v>32</v>
      </c>
      <c r="C67" s="58">
        <f>COUNTIF(C58:C66,"e")</f>
        <v>4</v>
      </c>
      <c r="D67" s="59">
        <f t="shared" ref="D67:J67" si="17">SUM(D58:D66)</f>
        <v>180</v>
      </c>
      <c r="E67" s="59">
        <f t="shared" si="17"/>
        <v>75</v>
      </c>
      <c r="F67" s="59">
        <f t="shared" si="17"/>
        <v>33</v>
      </c>
      <c r="G67" s="59">
        <f t="shared" si="17"/>
        <v>72</v>
      </c>
      <c r="H67" s="59">
        <f t="shared" si="17"/>
        <v>0</v>
      </c>
      <c r="I67" s="96">
        <f t="shared" si="17"/>
        <v>8.3333333333333321</v>
      </c>
      <c r="J67" s="96">
        <f t="shared" si="17"/>
        <v>11.666666666666664</v>
      </c>
      <c r="K67" s="153"/>
      <c r="L67" s="154"/>
      <c r="M67" s="154"/>
      <c r="O67" s="154"/>
      <c r="P67" s="154"/>
    </row>
    <row r="68" spans="1:16" s="87" customFormat="1" ht="12" customHeight="1" x14ac:dyDescent="0.3">
      <c r="A68" s="139" t="s">
        <v>69</v>
      </c>
      <c r="B68" s="191" t="s">
        <v>18</v>
      </c>
      <c r="C68" s="191"/>
      <c r="D68" s="191"/>
      <c r="E68" s="191"/>
      <c r="F68" s="191"/>
      <c r="G68" s="191"/>
      <c r="H68" s="191"/>
      <c r="I68" s="26">
        <v>9</v>
      </c>
      <c r="J68" s="27">
        <v>9</v>
      </c>
      <c r="K68" s="85"/>
      <c r="L68" s="86"/>
      <c r="M68" s="86"/>
      <c r="O68" s="86"/>
      <c r="P68" s="86"/>
    </row>
    <row r="69" spans="1:16" s="136" customFormat="1" ht="12" customHeight="1" x14ac:dyDescent="0.3">
      <c r="A69" s="137" t="s">
        <v>70</v>
      </c>
      <c r="B69" s="49">
        <v>4</v>
      </c>
      <c r="C69" s="43" t="s">
        <v>20</v>
      </c>
      <c r="D69" s="44">
        <f t="shared" ref="D69:D78" si="18">SUM(E69:H69)</f>
        <v>15</v>
      </c>
      <c r="E69" s="142">
        <v>5</v>
      </c>
      <c r="F69" s="93">
        <v>3</v>
      </c>
      <c r="G69" s="149">
        <v>7</v>
      </c>
      <c r="H69" s="44"/>
      <c r="I69" s="50">
        <f t="shared" ref="I69:I78" si="19">(E69/$I$68)</f>
        <v>0.55555555555555558</v>
      </c>
      <c r="J69" s="36">
        <f t="shared" ref="J69:J78" si="20">(F69+G69+H69)/J$68</f>
        <v>1.1111111111111112</v>
      </c>
      <c r="K69" s="134"/>
      <c r="L69" s="135"/>
      <c r="M69" s="135"/>
      <c r="O69" s="135"/>
      <c r="P69" s="135"/>
    </row>
    <row r="70" spans="1:16" s="136" customFormat="1" ht="12" customHeight="1" x14ac:dyDescent="0.3">
      <c r="A70" s="137" t="s">
        <v>71</v>
      </c>
      <c r="B70" s="49">
        <v>4</v>
      </c>
      <c r="C70" s="43" t="s">
        <v>20</v>
      </c>
      <c r="D70" s="44">
        <f t="shared" si="18"/>
        <v>20</v>
      </c>
      <c r="E70" s="156">
        <v>5</v>
      </c>
      <c r="F70" s="46">
        <v>5</v>
      </c>
      <c r="G70" s="157">
        <v>10</v>
      </c>
      <c r="H70" s="44"/>
      <c r="I70" s="50">
        <f t="shared" si="19"/>
        <v>0.55555555555555558</v>
      </c>
      <c r="J70" s="36">
        <f t="shared" si="20"/>
        <v>1.6666666666666667</v>
      </c>
      <c r="K70" s="134"/>
      <c r="L70" s="135"/>
      <c r="M70" s="135"/>
      <c r="O70" s="135"/>
      <c r="P70" s="135"/>
    </row>
    <row r="71" spans="1:16" s="136" customFormat="1" ht="12" customHeight="1" x14ac:dyDescent="0.3">
      <c r="A71" s="133" t="s">
        <v>72</v>
      </c>
      <c r="B71" s="49">
        <v>4</v>
      </c>
      <c r="C71" s="43" t="s">
        <v>20</v>
      </c>
      <c r="D71" s="44">
        <f t="shared" si="18"/>
        <v>15</v>
      </c>
      <c r="E71" s="156">
        <v>5</v>
      </c>
      <c r="F71" s="46">
        <v>3</v>
      </c>
      <c r="G71" s="157">
        <v>7</v>
      </c>
      <c r="H71" s="44"/>
      <c r="I71" s="50">
        <f t="shared" si="19"/>
        <v>0.55555555555555558</v>
      </c>
      <c r="J71" s="36">
        <f t="shared" si="20"/>
        <v>1.1111111111111112</v>
      </c>
      <c r="K71" s="134"/>
      <c r="L71" s="135"/>
      <c r="M71" s="135"/>
      <c r="O71" s="135"/>
      <c r="P71" s="135"/>
    </row>
    <row r="72" spans="1:16" s="136" customFormat="1" ht="12" customHeight="1" x14ac:dyDescent="0.3">
      <c r="A72" s="133" t="s">
        <v>73</v>
      </c>
      <c r="B72" s="49">
        <v>4</v>
      </c>
      <c r="C72" s="43" t="s">
        <v>23</v>
      </c>
      <c r="D72" s="44">
        <f t="shared" si="18"/>
        <v>20</v>
      </c>
      <c r="E72" s="158">
        <v>5</v>
      </c>
      <c r="F72" s="93">
        <v>5</v>
      </c>
      <c r="G72" s="149">
        <v>10</v>
      </c>
      <c r="H72" s="44"/>
      <c r="I72" s="50">
        <f t="shared" si="19"/>
        <v>0.55555555555555558</v>
      </c>
      <c r="J72" s="36">
        <f t="shared" si="20"/>
        <v>1.6666666666666667</v>
      </c>
      <c r="K72" s="134"/>
      <c r="L72" s="135"/>
      <c r="M72" s="135"/>
      <c r="O72" s="135"/>
      <c r="P72" s="135"/>
    </row>
    <row r="73" spans="1:16" s="136" customFormat="1" ht="12" customHeight="1" x14ac:dyDescent="0.3">
      <c r="A73" s="133" t="s">
        <v>74</v>
      </c>
      <c r="B73" s="49">
        <v>3</v>
      </c>
      <c r="C73" s="43" t="s">
        <v>20</v>
      </c>
      <c r="D73" s="44">
        <f t="shared" si="18"/>
        <v>15</v>
      </c>
      <c r="E73" s="156">
        <v>5</v>
      </c>
      <c r="F73" s="46">
        <v>3</v>
      </c>
      <c r="G73" s="157">
        <v>7</v>
      </c>
      <c r="H73" s="44"/>
      <c r="I73" s="50">
        <f t="shared" si="19"/>
        <v>0.55555555555555558</v>
      </c>
      <c r="J73" s="36">
        <f t="shared" si="20"/>
        <v>1.1111111111111112</v>
      </c>
      <c r="K73" s="134"/>
      <c r="L73" s="135"/>
      <c r="M73" s="135"/>
      <c r="O73" s="135"/>
      <c r="P73" s="135"/>
    </row>
    <row r="74" spans="1:16" s="155" customFormat="1" ht="13.8" x14ac:dyDescent="0.3">
      <c r="A74" s="133" t="s">
        <v>75</v>
      </c>
      <c r="B74" s="49">
        <v>5</v>
      </c>
      <c r="C74" s="43" t="s">
        <v>23</v>
      </c>
      <c r="D74" s="44">
        <f t="shared" si="18"/>
        <v>35</v>
      </c>
      <c r="E74" s="156">
        <v>10</v>
      </c>
      <c r="F74" s="46">
        <v>8</v>
      </c>
      <c r="G74" s="157">
        <v>17</v>
      </c>
      <c r="H74" s="44"/>
      <c r="I74" s="50">
        <f t="shared" si="19"/>
        <v>1.1111111111111112</v>
      </c>
      <c r="J74" s="36">
        <f t="shared" si="20"/>
        <v>2.7777777777777777</v>
      </c>
      <c r="K74" s="153"/>
      <c r="L74" s="154"/>
      <c r="M74" s="154"/>
      <c r="O74" s="154"/>
      <c r="P74" s="154"/>
    </row>
    <row r="75" spans="1:16" s="155" customFormat="1" ht="13.8" x14ac:dyDescent="0.3">
      <c r="A75" s="133" t="s">
        <v>76</v>
      </c>
      <c r="B75" s="49">
        <v>4</v>
      </c>
      <c r="C75" s="43" t="s">
        <v>20</v>
      </c>
      <c r="D75" s="44">
        <f t="shared" si="18"/>
        <v>15</v>
      </c>
      <c r="E75" s="156">
        <v>5</v>
      </c>
      <c r="F75" s="46">
        <v>3</v>
      </c>
      <c r="G75" s="159">
        <v>7</v>
      </c>
      <c r="H75" s="44"/>
      <c r="I75" s="50">
        <f t="shared" si="19"/>
        <v>0.55555555555555558</v>
      </c>
      <c r="J75" s="36">
        <f t="shared" si="20"/>
        <v>1.1111111111111112</v>
      </c>
      <c r="K75" s="153"/>
      <c r="L75" s="154"/>
      <c r="M75" s="154"/>
      <c r="O75" s="154"/>
      <c r="P75" s="154"/>
    </row>
    <row r="76" spans="1:16" s="155" customFormat="1" ht="13.8" x14ac:dyDescent="0.3">
      <c r="A76" s="133" t="s">
        <v>77</v>
      </c>
      <c r="B76" s="49">
        <v>3</v>
      </c>
      <c r="C76" s="43" t="s">
        <v>20</v>
      </c>
      <c r="D76" s="44">
        <f t="shared" si="18"/>
        <v>15</v>
      </c>
      <c r="E76" s="156">
        <v>5</v>
      </c>
      <c r="F76" s="81">
        <v>3</v>
      </c>
      <c r="G76" s="46">
        <v>7</v>
      </c>
      <c r="H76" s="160"/>
      <c r="I76" s="50">
        <f t="shared" si="19"/>
        <v>0.55555555555555558</v>
      </c>
      <c r="J76" s="36">
        <f t="shared" si="20"/>
        <v>1.1111111111111112</v>
      </c>
      <c r="K76" s="153"/>
      <c r="L76" s="154"/>
      <c r="M76" s="154"/>
      <c r="O76" s="154"/>
      <c r="P76" s="154"/>
    </row>
    <row r="77" spans="1:16" s="155" customFormat="1" ht="13.8" x14ac:dyDescent="0.3">
      <c r="A77" s="133" t="s">
        <v>78</v>
      </c>
      <c r="B77" s="49">
        <v>3</v>
      </c>
      <c r="C77" s="43" t="s">
        <v>20</v>
      </c>
      <c r="D77" s="44">
        <f t="shared" si="18"/>
        <v>15</v>
      </c>
      <c r="E77" s="161">
        <v>5</v>
      </c>
      <c r="F77" s="162">
        <v>3</v>
      </c>
      <c r="G77" s="46">
        <v>7</v>
      </c>
      <c r="H77" s="160"/>
      <c r="I77" s="50">
        <f t="shared" si="19"/>
        <v>0.55555555555555558</v>
      </c>
      <c r="J77" s="36">
        <f t="shared" si="20"/>
        <v>1.1111111111111112</v>
      </c>
      <c r="K77" s="153"/>
      <c r="L77" s="154"/>
      <c r="M77" s="154"/>
      <c r="O77" s="154"/>
      <c r="P77" s="154"/>
    </row>
    <row r="78" spans="1:16" s="155" customFormat="1" ht="13.8" x14ac:dyDescent="0.3">
      <c r="A78" s="133" t="s">
        <v>79</v>
      </c>
      <c r="B78" s="49">
        <v>1</v>
      </c>
      <c r="C78" s="43" t="s">
        <v>20</v>
      </c>
      <c r="D78" s="44">
        <f t="shared" si="18"/>
        <v>10</v>
      </c>
      <c r="E78" s="68"/>
      <c r="F78" s="46"/>
      <c r="G78" s="163">
        <v>10</v>
      </c>
      <c r="H78" s="44"/>
      <c r="I78" s="50">
        <f t="shared" si="19"/>
        <v>0</v>
      </c>
      <c r="J78" s="36">
        <f t="shared" si="20"/>
        <v>1.1111111111111112</v>
      </c>
      <c r="K78" s="153"/>
      <c r="L78" s="154"/>
      <c r="M78" s="154"/>
      <c r="O78" s="154"/>
      <c r="P78" s="154"/>
    </row>
    <row r="79" spans="1:16" s="155" customFormat="1" ht="13.8" x14ac:dyDescent="0.3">
      <c r="A79" s="138" t="s">
        <v>28</v>
      </c>
      <c r="B79" s="95">
        <f>SUM(B69:B78)</f>
        <v>35</v>
      </c>
      <c r="C79" s="164">
        <f>COUNTIF(C69:C78,"e")</f>
        <v>2</v>
      </c>
      <c r="D79" s="59">
        <f t="shared" ref="D79:J79" si="21">SUM(D69:D78)</f>
        <v>175</v>
      </c>
      <c r="E79" s="59">
        <f t="shared" si="21"/>
        <v>50</v>
      </c>
      <c r="F79" s="59">
        <f t="shared" si="21"/>
        <v>36</v>
      </c>
      <c r="G79" s="59">
        <f t="shared" si="21"/>
        <v>89</v>
      </c>
      <c r="H79" s="59">
        <f t="shared" si="21"/>
        <v>0</v>
      </c>
      <c r="I79" s="96">
        <f t="shared" si="21"/>
        <v>5.5555555555555554</v>
      </c>
      <c r="J79" s="96">
        <f t="shared" si="21"/>
        <v>13.888888888888886</v>
      </c>
      <c r="K79" s="153"/>
      <c r="L79" s="154"/>
      <c r="M79" s="154"/>
      <c r="O79" s="154"/>
      <c r="P79" s="154"/>
    </row>
    <row r="80" spans="1:16" s="155" customFormat="1" ht="13.8" x14ac:dyDescent="0.3">
      <c r="A80" s="139" t="s">
        <v>80</v>
      </c>
      <c r="B80" s="191" t="s">
        <v>18</v>
      </c>
      <c r="C80" s="191"/>
      <c r="D80" s="191"/>
      <c r="E80" s="191"/>
      <c r="F80" s="191"/>
      <c r="G80" s="191"/>
      <c r="H80" s="191"/>
      <c r="I80" s="26">
        <v>8</v>
      </c>
      <c r="J80" s="27">
        <v>8</v>
      </c>
      <c r="K80" s="153"/>
      <c r="L80" s="154"/>
      <c r="M80" s="154"/>
      <c r="O80" s="154"/>
      <c r="P80" s="154"/>
    </row>
    <row r="81" spans="1:16" s="155" customFormat="1" ht="13.8" x14ac:dyDescent="0.3">
      <c r="A81" s="137" t="s">
        <v>81</v>
      </c>
      <c r="B81" s="49">
        <v>3</v>
      </c>
      <c r="C81" s="43" t="s">
        <v>23</v>
      </c>
      <c r="D81" s="44">
        <f t="shared" ref="D81:D88" si="22">SUM(E81:H81)</f>
        <v>15</v>
      </c>
      <c r="E81" s="156">
        <v>5</v>
      </c>
      <c r="F81" s="46">
        <v>3</v>
      </c>
      <c r="G81" s="157">
        <v>7</v>
      </c>
      <c r="H81" s="44"/>
      <c r="I81" s="50">
        <f t="shared" ref="I81:I89" si="23">E81/$I$80</f>
        <v>0.625</v>
      </c>
      <c r="J81" s="36">
        <f t="shared" ref="J81:J89" si="24">(F81+G81+H81)/$J$80</f>
        <v>1.25</v>
      </c>
      <c r="K81" s="153"/>
      <c r="L81" s="154"/>
      <c r="M81" s="154"/>
      <c r="O81" s="154"/>
      <c r="P81" s="154"/>
    </row>
    <row r="82" spans="1:16" s="155" customFormat="1" ht="13.8" x14ac:dyDescent="0.3">
      <c r="A82" s="133" t="s">
        <v>82</v>
      </c>
      <c r="B82" s="49">
        <v>5</v>
      </c>
      <c r="C82" s="43" t="s">
        <v>20</v>
      </c>
      <c r="D82" s="44">
        <f t="shared" si="22"/>
        <v>20</v>
      </c>
      <c r="E82" s="165">
        <v>5</v>
      </c>
      <c r="F82" s="165">
        <v>5</v>
      </c>
      <c r="G82" s="165">
        <v>10</v>
      </c>
      <c r="H82" s="44"/>
      <c r="I82" s="50">
        <f t="shared" si="23"/>
        <v>0.625</v>
      </c>
      <c r="J82" s="36">
        <f t="shared" si="24"/>
        <v>1.875</v>
      </c>
      <c r="K82" s="153"/>
      <c r="L82" s="154"/>
      <c r="M82" s="154"/>
      <c r="O82" s="154"/>
      <c r="P82" s="154"/>
    </row>
    <row r="83" spans="1:16" s="155" customFormat="1" ht="13.8" x14ac:dyDescent="0.3">
      <c r="A83" s="133" t="s">
        <v>83</v>
      </c>
      <c r="B83" s="49">
        <v>4</v>
      </c>
      <c r="C83" s="43" t="s">
        <v>23</v>
      </c>
      <c r="D83" s="44">
        <f t="shared" si="22"/>
        <v>20</v>
      </c>
      <c r="E83" s="92">
        <v>5</v>
      </c>
      <c r="F83" s="92">
        <v>5</v>
      </c>
      <c r="G83" s="92">
        <v>10</v>
      </c>
      <c r="H83" s="44"/>
      <c r="I83" s="50">
        <f t="shared" si="23"/>
        <v>0.625</v>
      </c>
      <c r="J83" s="36">
        <f t="shared" si="24"/>
        <v>1.875</v>
      </c>
      <c r="K83" s="153"/>
      <c r="L83" s="154"/>
      <c r="M83" s="154"/>
      <c r="O83" s="154"/>
      <c r="P83" s="154"/>
    </row>
    <row r="84" spans="1:16" s="155" customFormat="1" ht="13.8" x14ac:dyDescent="0.3">
      <c r="A84" s="133" t="s">
        <v>84</v>
      </c>
      <c r="B84" s="49">
        <v>3</v>
      </c>
      <c r="C84" s="43" t="s">
        <v>20</v>
      </c>
      <c r="D84" s="44">
        <f t="shared" si="22"/>
        <v>15</v>
      </c>
      <c r="E84" s="161">
        <v>5</v>
      </c>
      <c r="F84" s="161">
        <v>3</v>
      </c>
      <c r="G84" s="161">
        <v>7</v>
      </c>
      <c r="H84" s="44"/>
      <c r="I84" s="50">
        <f t="shared" si="23"/>
        <v>0.625</v>
      </c>
      <c r="J84" s="36">
        <f t="shared" si="24"/>
        <v>1.25</v>
      </c>
      <c r="K84" s="153"/>
      <c r="L84" s="154"/>
      <c r="M84" s="154"/>
      <c r="O84" s="154"/>
      <c r="P84" s="154"/>
    </row>
    <row r="85" spans="1:16" s="155" customFormat="1" ht="27.6" x14ac:dyDescent="0.3">
      <c r="A85" s="51" t="s">
        <v>85</v>
      </c>
      <c r="B85" s="42">
        <v>2</v>
      </c>
      <c r="C85" s="43" t="s">
        <v>20</v>
      </c>
      <c r="D85" s="44">
        <f t="shared" si="22"/>
        <v>10</v>
      </c>
      <c r="E85" s="45">
        <v>5</v>
      </c>
      <c r="F85" s="46"/>
      <c r="G85" s="46">
        <v>5</v>
      </c>
      <c r="H85" s="47"/>
      <c r="I85" s="50">
        <f t="shared" si="23"/>
        <v>0.625</v>
      </c>
      <c r="J85" s="36">
        <f t="shared" si="24"/>
        <v>0.625</v>
      </c>
      <c r="K85" s="153"/>
      <c r="L85" s="154"/>
      <c r="M85" s="154"/>
      <c r="O85" s="154"/>
      <c r="P85" s="154"/>
    </row>
    <row r="86" spans="1:16" s="155" customFormat="1" ht="13.8" x14ac:dyDescent="0.3">
      <c r="A86" s="28" t="s">
        <v>86</v>
      </c>
      <c r="B86" s="49">
        <v>4</v>
      </c>
      <c r="C86" s="43" t="s">
        <v>20</v>
      </c>
      <c r="D86" s="44">
        <f t="shared" si="22"/>
        <v>35</v>
      </c>
      <c r="E86" s="53">
        <v>15</v>
      </c>
      <c r="F86" s="44">
        <v>7</v>
      </c>
      <c r="G86" s="69">
        <v>13</v>
      </c>
      <c r="H86" s="90"/>
      <c r="I86" s="50">
        <f t="shared" si="23"/>
        <v>1.875</v>
      </c>
      <c r="J86" s="36">
        <f t="shared" si="24"/>
        <v>2.5</v>
      </c>
      <c r="K86" s="153"/>
      <c r="L86" s="154"/>
      <c r="M86" s="154"/>
      <c r="O86" s="154"/>
      <c r="P86" s="154"/>
    </row>
    <row r="87" spans="1:16" s="155" customFormat="1" ht="13.8" x14ac:dyDescent="0.3">
      <c r="A87" s="51" t="s">
        <v>87</v>
      </c>
      <c r="B87" s="42">
        <v>1</v>
      </c>
      <c r="C87" s="52" t="s">
        <v>20</v>
      </c>
      <c r="D87" s="31">
        <f t="shared" si="22"/>
        <v>15</v>
      </c>
      <c r="E87" s="45">
        <v>15</v>
      </c>
      <c r="F87" s="46"/>
      <c r="G87" s="46"/>
      <c r="H87" s="44"/>
      <c r="I87" s="50">
        <f t="shared" si="23"/>
        <v>1.875</v>
      </c>
      <c r="J87" s="36">
        <f t="shared" si="24"/>
        <v>0</v>
      </c>
      <c r="K87" s="153"/>
      <c r="L87" s="154"/>
      <c r="M87" s="154"/>
      <c r="O87" s="154"/>
      <c r="P87" s="154"/>
    </row>
    <row r="88" spans="1:16" s="155" customFormat="1" ht="13.8" x14ac:dyDescent="0.3">
      <c r="A88" s="133" t="s">
        <v>88</v>
      </c>
      <c r="B88" s="49">
        <v>3</v>
      </c>
      <c r="C88" s="43" t="s">
        <v>20</v>
      </c>
      <c r="D88" s="44">
        <f t="shared" si="22"/>
        <v>20</v>
      </c>
      <c r="E88" s="44"/>
      <c r="F88" s="44"/>
      <c r="G88" s="44">
        <v>20</v>
      </c>
      <c r="H88" s="44"/>
      <c r="I88" s="50">
        <f t="shared" si="23"/>
        <v>0</v>
      </c>
      <c r="J88" s="36">
        <f t="shared" si="24"/>
        <v>2.5</v>
      </c>
      <c r="K88" s="153"/>
      <c r="L88" s="154"/>
      <c r="M88" s="154"/>
      <c r="O88" s="154"/>
      <c r="P88" s="154"/>
    </row>
    <row r="89" spans="1:16" s="155" customFormat="1" ht="13.8" x14ac:dyDescent="0.3">
      <c r="A89" s="133" t="s">
        <v>89</v>
      </c>
      <c r="B89" s="49">
        <v>8</v>
      </c>
      <c r="C89" s="43" t="s">
        <v>23</v>
      </c>
      <c r="D89" s="44"/>
      <c r="E89" s="44"/>
      <c r="F89" s="44"/>
      <c r="G89" s="44"/>
      <c r="H89" s="44"/>
      <c r="I89" s="50">
        <f t="shared" si="23"/>
        <v>0</v>
      </c>
      <c r="J89" s="36">
        <f t="shared" si="24"/>
        <v>0</v>
      </c>
      <c r="K89" s="153"/>
      <c r="L89" s="154"/>
      <c r="M89" s="154"/>
      <c r="O89" s="154"/>
      <c r="P89" s="154"/>
    </row>
    <row r="90" spans="1:16" ht="13.8" x14ac:dyDescent="0.25">
      <c r="A90" s="166" t="s">
        <v>28</v>
      </c>
      <c r="B90" s="26">
        <f>SUM(B81:B89)</f>
        <v>33</v>
      </c>
      <c r="C90" s="164">
        <f>COUNTIF(C81:C89,"e")</f>
        <v>3</v>
      </c>
      <c r="D90" s="88">
        <f t="shared" ref="D90:J90" si="25">SUM(D81:D89)</f>
        <v>150</v>
      </c>
      <c r="E90" s="88">
        <f t="shared" si="25"/>
        <v>55</v>
      </c>
      <c r="F90" s="88">
        <f t="shared" si="25"/>
        <v>23</v>
      </c>
      <c r="G90" s="88">
        <f t="shared" si="25"/>
        <v>72</v>
      </c>
      <c r="H90" s="167">
        <f t="shared" si="25"/>
        <v>0</v>
      </c>
      <c r="I90" s="96">
        <f t="shared" si="25"/>
        <v>6.875</v>
      </c>
      <c r="J90" s="96">
        <f t="shared" si="25"/>
        <v>11.875</v>
      </c>
    </row>
    <row r="91" spans="1:16" ht="13.8" x14ac:dyDescent="0.25">
      <c r="A91" s="168" t="s">
        <v>90</v>
      </c>
      <c r="B91" s="95">
        <f>B56+B67++B79+B90</f>
        <v>122</v>
      </c>
      <c r="C91" s="95">
        <f>C56+C67++C79+C90</f>
        <v>11</v>
      </c>
      <c r="D91" s="95">
        <f>D56+D67+D79+D90</f>
        <v>695</v>
      </c>
      <c r="E91" s="95">
        <f>E56+E67+E79+E90</f>
        <v>230</v>
      </c>
      <c r="F91" s="95">
        <f>F56+F67+F79+F90</f>
        <v>139</v>
      </c>
      <c r="G91" s="95">
        <f>G56+G67+G79+G90</f>
        <v>326</v>
      </c>
      <c r="H91" s="59"/>
      <c r="I91" s="169"/>
      <c r="J91" s="170"/>
    </row>
    <row r="92" spans="1:16" ht="13.8" x14ac:dyDescent="0.3">
      <c r="A92" s="171" t="s">
        <v>91</v>
      </c>
      <c r="B92" s="172">
        <f>B15+B23+B31+B40+B56+B67+B79+B90</f>
        <v>210</v>
      </c>
      <c r="C92" s="95">
        <f>C90+C79+C67+C56+C40+C31+C23+C15</f>
        <v>20</v>
      </c>
      <c r="D92" s="95">
        <f>D15+D23+D31+D40+D56+D67+D79+D90</f>
        <v>1440</v>
      </c>
      <c r="E92" s="95">
        <f>E15+E23+E31+E40+E56+E67+E79+E90</f>
        <v>515</v>
      </c>
      <c r="F92" s="95">
        <f>F15+F23+F31+F40+F56+F67+F79+F90</f>
        <v>295</v>
      </c>
      <c r="G92" s="95">
        <f>G15+G23+G31+G40+G56+G67+G79+G90</f>
        <v>630</v>
      </c>
      <c r="H92" s="95">
        <f>H15+H23+H31+H40+H56+H67+H90</f>
        <v>0</v>
      </c>
      <c r="I92" s="100"/>
      <c r="J92" s="100"/>
    </row>
    <row r="93" spans="1:16" ht="13.8" x14ac:dyDescent="0.25">
      <c r="A93" s="173" t="s">
        <v>92</v>
      </c>
      <c r="B93" s="104"/>
      <c r="C93" s="174"/>
      <c r="D93" s="106"/>
      <c r="E93" s="107">
        <f>(E92/D92)*100</f>
        <v>35.763888888888893</v>
      </c>
      <c r="F93" s="107">
        <f>(F92/D92)*100</f>
        <v>20.486111111111111</v>
      </c>
      <c r="G93" s="107">
        <f>(G92/D92)*100</f>
        <v>43.75</v>
      </c>
      <c r="H93" s="107">
        <f>(H92/D92)*100</f>
        <v>0</v>
      </c>
      <c r="I93" s="108"/>
      <c r="J93" s="109"/>
    </row>
    <row r="94" spans="1:16" x14ac:dyDescent="0.25">
      <c r="J94" s="9"/>
    </row>
    <row r="95" spans="1:16" x14ac:dyDescent="0.25">
      <c r="A95" s="175" t="s">
        <v>82</v>
      </c>
      <c r="J95" s="9"/>
    </row>
    <row r="96" spans="1:16" ht="13.8" x14ac:dyDescent="0.3">
      <c r="A96" s="133" t="s">
        <v>93</v>
      </c>
      <c r="B96" s="142">
        <v>5</v>
      </c>
      <c r="C96" s="43" t="s">
        <v>20</v>
      </c>
      <c r="D96" s="44">
        <f>SUM(E96:H96)</f>
        <v>20</v>
      </c>
      <c r="E96" s="92">
        <v>5</v>
      </c>
      <c r="F96" s="92">
        <v>5</v>
      </c>
      <c r="G96" s="92">
        <v>10</v>
      </c>
      <c r="H96" s="44"/>
      <c r="I96" s="50">
        <f>E96/8</f>
        <v>0.625</v>
      </c>
      <c r="J96" s="36">
        <f>(F96+G96+H96)/8</f>
        <v>1.875</v>
      </c>
    </row>
    <row r="97" spans="1:17" ht="13.8" x14ac:dyDescent="0.3">
      <c r="A97" s="176" t="s">
        <v>94</v>
      </c>
      <c r="B97" s="142">
        <v>5</v>
      </c>
      <c r="C97" s="43" t="s">
        <v>20</v>
      </c>
      <c r="D97" s="44">
        <f>SUM(E97:H97)</f>
        <v>20</v>
      </c>
      <c r="E97" s="92">
        <v>5</v>
      </c>
      <c r="F97" s="92">
        <v>5</v>
      </c>
      <c r="G97" s="92">
        <v>10</v>
      </c>
      <c r="H97" s="44"/>
      <c r="I97" s="50">
        <f>E97/8</f>
        <v>0.625</v>
      </c>
      <c r="J97" s="36">
        <f>(F97+G97+H97)/8</f>
        <v>1.875</v>
      </c>
    </row>
    <row r="98" spans="1:17" ht="13.8" x14ac:dyDescent="0.3">
      <c r="A98" s="137" t="s">
        <v>95</v>
      </c>
      <c r="B98" s="142">
        <v>5</v>
      </c>
      <c r="C98" s="43" t="s">
        <v>20</v>
      </c>
      <c r="D98" s="44">
        <f>SUM(E98:H98)</f>
        <v>20</v>
      </c>
      <c r="E98" s="92">
        <v>5</v>
      </c>
      <c r="F98" s="92">
        <v>5</v>
      </c>
      <c r="G98" s="92">
        <v>10</v>
      </c>
      <c r="H98" s="44"/>
      <c r="I98" s="50">
        <f>E98/8</f>
        <v>0.625</v>
      </c>
      <c r="J98" s="36">
        <f>(F98+G98+H98)/8</f>
        <v>1.875</v>
      </c>
    </row>
    <row r="99" spans="1:17" ht="13.8" x14ac:dyDescent="0.3">
      <c r="A99" s="137" t="s">
        <v>96</v>
      </c>
      <c r="B99" s="143">
        <v>5</v>
      </c>
      <c r="C99" s="30" t="s">
        <v>20</v>
      </c>
      <c r="D99" s="31">
        <f>SUM(E99:H99)</f>
        <v>20</v>
      </c>
      <c r="E99" s="165">
        <v>5</v>
      </c>
      <c r="F99" s="165">
        <v>5</v>
      </c>
      <c r="G99" s="165">
        <v>10</v>
      </c>
      <c r="H99" s="31"/>
      <c r="I99" s="50">
        <f>E99/8</f>
        <v>0.625</v>
      </c>
      <c r="J99" s="36">
        <f>(F99+G99+H99)/8</f>
        <v>1.875</v>
      </c>
    </row>
    <row r="100" spans="1:17" ht="13.8" x14ac:dyDescent="0.3">
      <c r="A100" s="177"/>
      <c r="B100" s="178"/>
      <c r="C100" s="179"/>
      <c r="D100" s="180"/>
      <c r="E100" s="181"/>
      <c r="F100" s="181"/>
      <c r="G100" s="181"/>
      <c r="H100" s="180"/>
      <c r="I100" s="182"/>
      <c r="J100" s="170"/>
    </row>
    <row r="101" spans="1:17" x14ac:dyDescent="0.25">
      <c r="A101" s="183" t="s">
        <v>97</v>
      </c>
      <c r="J101" s="9"/>
    </row>
    <row r="102" spans="1:17" x14ac:dyDescent="0.25">
      <c r="A102" s="183" t="s">
        <v>98</v>
      </c>
      <c r="J102" s="9"/>
    </row>
    <row r="103" spans="1:17" x14ac:dyDescent="0.25">
      <c r="A103" s="183" t="s">
        <v>99</v>
      </c>
      <c r="J103" s="9"/>
    </row>
    <row r="104" spans="1:17" x14ac:dyDescent="0.25">
      <c r="A104" s="184"/>
      <c r="J104" s="9"/>
    </row>
    <row r="105" spans="1:17" x14ac:dyDescent="0.25">
      <c r="J105" s="9"/>
    </row>
    <row r="106" spans="1:17" x14ac:dyDescent="0.25">
      <c r="J106" s="185"/>
      <c r="K106" s="186"/>
      <c r="L106" s="187"/>
      <c r="M106" s="187"/>
      <c r="N106" s="188"/>
      <c r="O106" s="187"/>
      <c r="P106" s="187"/>
      <c r="Q106" s="188"/>
    </row>
    <row r="107" spans="1:17" x14ac:dyDescent="0.25">
      <c r="J107" s="9"/>
    </row>
    <row r="108" spans="1:17" x14ac:dyDescent="0.25">
      <c r="J108" s="9"/>
    </row>
    <row r="109" spans="1:17" x14ac:dyDescent="0.25">
      <c r="J109" s="9"/>
    </row>
    <row r="110" spans="1:17" x14ac:dyDescent="0.25">
      <c r="J110" s="9"/>
    </row>
    <row r="111" spans="1:17" x14ac:dyDescent="0.25">
      <c r="J111" s="9"/>
    </row>
    <row r="112" spans="1:17" x14ac:dyDescent="0.25">
      <c r="J112" s="9"/>
    </row>
    <row r="113" spans="10:10" x14ac:dyDescent="0.25">
      <c r="J113" s="9"/>
    </row>
    <row r="114" spans="10:10" x14ac:dyDescent="0.25">
      <c r="J114" s="9"/>
    </row>
    <row r="115" spans="10:10" x14ac:dyDescent="0.25">
      <c r="J115" s="9"/>
    </row>
    <row r="116" spans="10:10" x14ac:dyDescent="0.25">
      <c r="J116" s="9"/>
    </row>
    <row r="117" spans="10:10" x14ac:dyDescent="0.25">
      <c r="J117" s="9"/>
    </row>
    <row r="118" spans="10:10" x14ac:dyDescent="0.25">
      <c r="J118" s="9"/>
    </row>
    <row r="119" spans="10:10" x14ac:dyDescent="0.25">
      <c r="J119" s="9"/>
    </row>
    <row r="120" spans="10:10" x14ac:dyDescent="0.25">
      <c r="J120" s="9"/>
    </row>
    <row r="121" spans="10:10" x14ac:dyDescent="0.25">
      <c r="J121" s="9"/>
    </row>
    <row r="122" spans="10:10" x14ac:dyDescent="0.25">
      <c r="J122" s="9"/>
    </row>
    <row r="123" spans="10:10" x14ac:dyDescent="0.25">
      <c r="J123" s="9"/>
    </row>
    <row r="124" spans="10:10" x14ac:dyDescent="0.25">
      <c r="J124" s="9"/>
    </row>
    <row r="125" spans="10:10" x14ac:dyDescent="0.25">
      <c r="J125" s="9"/>
    </row>
    <row r="126" spans="10:10" x14ac:dyDescent="0.25">
      <c r="J126" s="9"/>
    </row>
    <row r="127" spans="10:10" x14ac:dyDescent="0.25">
      <c r="J127" s="9"/>
    </row>
    <row r="128" spans="10:10" x14ac:dyDescent="0.25">
      <c r="J128" s="9"/>
    </row>
    <row r="129" spans="10:10" x14ac:dyDescent="0.25">
      <c r="J129" s="9"/>
    </row>
    <row r="130" spans="10:10" x14ac:dyDescent="0.25">
      <c r="J130" s="9"/>
    </row>
    <row r="131" spans="10:10" x14ac:dyDescent="0.25">
      <c r="J131" s="9"/>
    </row>
    <row r="132" spans="10:10" x14ac:dyDescent="0.25">
      <c r="J132" s="9"/>
    </row>
    <row r="133" spans="10:10" x14ac:dyDescent="0.25">
      <c r="J133" s="9"/>
    </row>
    <row r="134" spans="10:10" x14ac:dyDescent="0.25">
      <c r="J134" s="9"/>
    </row>
    <row r="135" spans="10:10" x14ac:dyDescent="0.25">
      <c r="J135" s="9"/>
    </row>
    <row r="136" spans="10:10" x14ac:dyDescent="0.25">
      <c r="J136" s="9"/>
    </row>
    <row r="137" spans="10:10" x14ac:dyDescent="0.25">
      <c r="J137" s="9"/>
    </row>
    <row r="138" spans="10:10" x14ac:dyDescent="0.25">
      <c r="J138" s="9"/>
    </row>
    <row r="139" spans="10:10" x14ac:dyDescent="0.25">
      <c r="J139" s="9"/>
    </row>
    <row r="140" spans="10:10" x14ac:dyDescent="0.25">
      <c r="J140" s="9"/>
    </row>
    <row r="141" spans="10:10" x14ac:dyDescent="0.25">
      <c r="J141" s="9"/>
    </row>
    <row r="142" spans="10:10" x14ac:dyDescent="0.25">
      <c r="J142" s="9"/>
    </row>
    <row r="143" spans="10:10" x14ac:dyDescent="0.25">
      <c r="J143" s="9"/>
    </row>
    <row r="144" spans="10:10" x14ac:dyDescent="0.25">
      <c r="J144" s="9"/>
    </row>
    <row r="145" spans="10:10" x14ac:dyDescent="0.25">
      <c r="J145" s="9"/>
    </row>
    <row r="146" spans="10:10" x14ac:dyDescent="0.25">
      <c r="J146" s="9"/>
    </row>
    <row r="147" spans="10:10" x14ac:dyDescent="0.25">
      <c r="J147" s="9"/>
    </row>
    <row r="148" spans="10:10" x14ac:dyDescent="0.25">
      <c r="J148" s="9"/>
    </row>
    <row r="149" spans="10:10" x14ac:dyDescent="0.25">
      <c r="J149" s="9"/>
    </row>
    <row r="150" spans="10:10" x14ac:dyDescent="0.25">
      <c r="J150" s="9"/>
    </row>
    <row r="151" spans="10:10" x14ac:dyDescent="0.25">
      <c r="J151" s="9"/>
    </row>
    <row r="152" spans="10:10" x14ac:dyDescent="0.25">
      <c r="J152" s="9"/>
    </row>
    <row r="153" spans="10:10" x14ac:dyDescent="0.25">
      <c r="J153" s="9"/>
    </row>
    <row r="154" spans="10:10" x14ac:dyDescent="0.25">
      <c r="J154" s="9"/>
    </row>
    <row r="155" spans="10:10" x14ac:dyDescent="0.25">
      <c r="J155" s="9"/>
    </row>
    <row r="156" spans="10:10" x14ac:dyDescent="0.25">
      <c r="J156" s="9"/>
    </row>
    <row r="157" spans="10:10" x14ac:dyDescent="0.25">
      <c r="J157" s="9"/>
    </row>
    <row r="158" spans="10:10" x14ac:dyDescent="0.25">
      <c r="J158" s="9"/>
    </row>
    <row r="159" spans="10:10" x14ac:dyDescent="0.25">
      <c r="J159" s="9"/>
    </row>
    <row r="160" spans="10:10" x14ac:dyDescent="0.25">
      <c r="J160" s="9"/>
    </row>
    <row r="161" spans="10:10" x14ac:dyDescent="0.25">
      <c r="J161" s="9"/>
    </row>
    <row r="162" spans="10:10" x14ac:dyDescent="0.25">
      <c r="J162" s="9"/>
    </row>
    <row r="163" spans="10:10" x14ac:dyDescent="0.25">
      <c r="J163" s="9"/>
    </row>
    <row r="164" spans="10:10" x14ac:dyDescent="0.25">
      <c r="J164" s="9"/>
    </row>
    <row r="165" spans="10:10" x14ac:dyDescent="0.25">
      <c r="J165" s="9"/>
    </row>
    <row r="166" spans="10:10" x14ac:dyDescent="0.25">
      <c r="J166" s="9"/>
    </row>
    <row r="167" spans="10:10" x14ac:dyDescent="0.25">
      <c r="J167" s="9"/>
    </row>
    <row r="168" spans="10:10" x14ac:dyDescent="0.25">
      <c r="J168" s="9"/>
    </row>
    <row r="169" spans="10:10" x14ac:dyDescent="0.25">
      <c r="J169" s="9"/>
    </row>
    <row r="170" spans="10:10" x14ac:dyDescent="0.25">
      <c r="J170" s="9"/>
    </row>
    <row r="171" spans="10:10" x14ac:dyDescent="0.25">
      <c r="J171" s="9"/>
    </row>
    <row r="172" spans="10:10" x14ac:dyDescent="0.25">
      <c r="J172" s="9"/>
    </row>
    <row r="173" spans="10:10" x14ac:dyDescent="0.25">
      <c r="J173" s="9"/>
    </row>
    <row r="174" spans="10:10" x14ac:dyDescent="0.25">
      <c r="J174" s="9"/>
    </row>
    <row r="175" spans="10:10" x14ac:dyDescent="0.25">
      <c r="J175" s="9"/>
    </row>
    <row r="176" spans="10:10" x14ac:dyDescent="0.25">
      <c r="J176" s="9"/>
    </row>
    <row r="177" spans="10:10" x14ac:dyDescent="0.25">
      <c r="J177" s="9"/>
    </row>
    <row r="178" spans="10:10" x14ac:dyDescent="0.25">
      <c r="J178" s="9"/>
    </row>
    <row r="179" spans="10:10" x14ac:dyDescent="0.25">
      <c r="J179" s="9"/>
    </row>
    <row r="180" spans="10:10" x14ac:dyDescent="0.25">
      <c r="J180" s="9"/>
    </row>
    <row r="181" spans="10:10" x14ac:dyDescent="0.25">
      <c r="J181" s="9"/>
    </row>
    <row r="182" spans="10:10" x14ac:dyDescent="0.25">
      <c r="J182" s="9"/>
    </row>
    <row r="183" spans="10:10" x14ac:dyDescent="0.25">
      <c r="J183" s="9"/>
    </row>
    <row r="184" spans="10:10" x14ac:dyDescent="0.25">
      <c r="J184" s="9"/>
    </row>
    <row r="185" spans="10:10" x14ac:dyDescent="0.25">
      <c r="J185" s="9"/>
    </row>
    <row r="186" spans="10:10" x14ac:dyDescent="0.25">
      <c r="J186" s="9"/>
    </row>
    <row r="187" spans="10:10" x14ac:dyDescent="0.25">
      <c r="J187" s="9"/>
    </row>
    <row r="188" spans="10:10" x14ac:dyDescent="0.25">
      <c r="J188" s="9"/>
    </row>
    <row r="189" spans="10:10" x14ac:dyDescent="0.25">
      <c r="J189" s="9"/>
    </row>
    <row r="190" spans="10:10" x14ac:dyDescent="0.25">
      <c r="J190" s="9"/>
    </row>
    <row r="191" spans="10:10" x14ac:dyDescent="0.25">
      <c r="J191" s="9"/>
    </row>
    <row r="192" spans="10:10" x14ac:dyDescent="0.25">
      <c r="J192" s="9"/>
    </row>
    <row r="193" spans="10:10" x14ac:dyDescent="0.25">
      <c r="J193" s="9"/>
    </row>
    <row r="194" spans="10:10" x14ac:dyDescent="0.25">
      <c r="J194" s="9"/>
    </row>
    <row r="195" spans="10:10" x14ac:dyDescent="0.25">
      <c r="J195" s="9"/>
    </row>
    <row r="196" spans="10:10" x14ac:dyDescent="0.25">
      <c r="J196" s="9"/>
    </row>
    <row r="197" spans="10:10" x14ac:dyDescent="0.25">
      <c r="J197" s="9"/>
    </row>
    <row r="198" spans="10:10" x14ac:dyDescent="0.25">
      <c r="J198" s="9"/>
    </row>
    <row r="199" spans="10:10" x14ac:dyDescent="0.25">
      <c r="J199" s="9"/>
    </row>
    <row r="200" spans="10:10" x14ac:dyDescent="0.25">
      <c r="J200" s="9"/>
    </row>
    <row r="201" spans="10:10" x14ac:dyDescent="0.25">
      <c r="J201" s="9"/>
    </row>
    <row r="202" spans="10:10" x14ac:dyDescent="0.25">
      <c r="J202" s="9"/>
    </row>
    <row r="203" spans="10:10" x14ac:dyDescent="0.25">
      <c r="J203" s="9"/>
    </row>
    <row r="204" spans="10:10" x14ac:dyDescent="0.25">
      <c r="J204" s="9"/>
    </row>
    <row r="205" spans="10:10" x14ac:dyDescent="0.25">
      <c r="J205" s="9"/>
    </row>
    <row r="206" spans="10:10" x14ac:dyDescent="0.25">
      <c r="J206" s="9"/>
    </row>
    <row r="207" spans="10:10" x14ac:dyDescent="0.25">
      <c r="J207" s="9"/>
    </row>
    <row r="208" spans="10:10" x14ac:dyDescent="0.25">
      <c r="J208" s="9"/>
    </row>
    <row r="209" spans="10:10" x14ac:dyDescent="0.25">
      <c r="J209" s="9"/>
    </row>
    <row r="210" spans="10:10" x14ac:dyDescent="0.25">
      <c r="J210" s="9"/>
    </row>
    <row r="211" spans="10:10" x14ac:dyDescent="0.25">
      <c r="J211" s="9"/>
    </row>
    <row r="212" spans="10:10" x14ac:dyDescent="0.25">
      <c r="J212" s="9"/>
    </row>
    <row r="213" spans="10:10" x14ac:dyDescent="0.25">
      <c r="J213" s="9"/>
    </row>
    <row r="214" spans="10:10" x14ac:dyDescent="0.25">
      <c r="J214" s="9"/>
    </row>
    <row r="215" spans="10:10" x14ac:dyDescent="0.25">
      <c r="J215" s="9"/>
    </row>
    <row r="216" spans="10:10" x14ac:dyDescent="0.25">
      <c r="J216" s="9"/>
    </row>
    <row r="217" spans="10:10" x14ac:dyDescent="0.25">
      <c r="J217" s="9"/>
    </row>
  </sheetData>
  <mergeCells count="10">
    <mergeCell ref="B32:H32"/>
    <mergeCell ref="B49:H49"/>
    <mergeCell ref="B57:H57"/>
    <mergeCell ref="B68:H68"/>
    <mergeCell ref="B80:H80"/>
    <mergeCell ref="A3:J3"/>
    <mergeCell ref="A4:J4"/>
    <mergeCell ref="B7:H7"/>
    <mergeCell ref="B16:H16"/>
    <mergeCell ref="B24:H24"/>
  </mergeCells>
  <pageMargins left="0" right="0" top="0.6" bottom="0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A38" sqref="A38"/>
    </sheetView>
  </sheetViews>
  <sheetFormatPr defaultColWidth="8.5546875" defaultRowHeight="13.2" x14ac:dyDescent="0.25"/>
  <cols>
    <col min="1" max="1" width="36.109375" customWidth="1"/>
    <col min="2" max="2" width="5.33203125" customWidth="1"/>
    <col min="3" max="3" width="5.44140625" customWidth="1"/>
    <col min="4" max="4" width="5.109375" customWidth="1"/>
    <col min="5" max="5" width="4.88671875" customWidth="1"/>
    <col min="6" max="6" width="4.44140625" customWidth="1"/>
    <col min="7" max="7" width="5" customWidth="1"/>
    <col min="8" max="8" width="4.44140625" customWidth="1"/>
    <col min="9" max="9" width="6.33203125" customWidth="1"/>
    <col min="10" max="10" width="6.88671875" customWidth="1"/>
  </cols>
  <sheetData>
    <row r="1" spans="1:10" ht="26.25" customHeight="1" x14ac:dyDescent="0.25">
      <c r="A1" s="193" t="s">
        <v>100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72.599999999999994" x14ac:dyDescent="0.25">
      <c r="A2" s="123" t="s">
        <v>2</v>
      </c>
      <c r="B2" s="124" t="s">
        <v>3</v>
      </c>
      <c r="C2" s="125" t="s">
        <v>4</v>
      </c>
      <c r="D2" s="125" t="s">
        <v>5</v>
      </c>
      <c r="E2" s="126" t="s">
        <v>6</v>
      </c>
      <c r="F2" s="127" t="s">
        <v>7</v>
      </c>
      <c r="G2" s="127" t="s">
        <v>8</v>
      </c>
      <c r="H2" s="125" t="s">
        <v>9</v>
      </c>
      <c r="I2" s="128" t="s">
        <v>10</v>
      </c>
      <c r="J2" s="128" t="s">
        <v>11</v>
      </c>
    </row>
    <row r="3" spans="1:10" ht="13.8" x14ac:dyDescent="0.25">
      <c r="A3" s="129" t="s">
        <v>52</v>
      </c>
      <c r="B3" s="191" t="s">
        <v>18</v>
      </c>
      <c r="C3" s="191"/>
      <c r="D3" s="191"/>
      <c r="E3" s="191"/>
      <c r="F3" s="191"/>
      <c r="G3" s="191"/>
      <c r="H3" s="191"/>
      <c r="I3" s="26">
        <v>9</v>
      </c>
      <c r="J3" s="27">
        <v>9</v>
      </c>
    </row>
    <row r="4" spans="1:10" ht="13.8" x14ac:dyDescent="0.3">
      <c r="A4" s="133" t="s">
        <v>57</v>
      </c>
      <c r="B4" s="42">
        <v>3</v>
      </c>
      <c r="C4" s="52" t="s">
        <v>23</v>
      </c>
      <c r="D4" s="31">
        <f>SUM(E4:H4)</f>
        <v>20</v>
      </c>
      <c r="E4" s="45">
        <v>5</v>
      </c>
      <c r="F4" s="46">
        <v>5</v>
      </c>
      <c r="G4" s="46">
        <v>10</v>
      </c>
      <c r="H4" s="44"/>
      <c r="I4" s="50">
        <f>E4/$I$3</f>
        <v>0.55555555555555558</v>
      </c>
      <c r="J4" s="36">
        <f>(F4+G4+H4)/$J$3</f>
        <v>1.6666666666666667</v>
      </c>
    </row>
    <row r="5" spans="1:10" ht="13.8" x14ac:dyDescent="0.25">
      <c r="A5" s="138" t="s">
        <v>28</v>
      </c>
      <c r="B5" s="95">
        <f>SUM(B4:B4)</f>
        <v>3</v>
      </c>
      <c r="C5" s="58">
        <f>COUNTIF(C4:C4,"e")</f>
        <v>1</v>
      </c>
      <c r="D5" s="59">
        <f t="shared" ref="D5:J5" si="0">SUM(D4:D4)</f>
        <v>20</v>
      </c>
      <c r="E5" s="59">
        <f t="shared" si="0"/>
        <v>5</v>
      </c>
      <c r="F5" s="59">
        <f t="shared" si="0"/>
        <v>5</v>
      </c>
      <c r="G5" s="59">
        <f t="shared" si="0"/>
        <v>10</v>
      </c>
      <c r="H5" s="59">
        <f t="shared" si="0"/>
        <v>0</v>
      </c>
      <c r="I5" s="96">
        <f t="shared" si="0"/>
        <v>0.55555555555555558</v>
      </c>
      <c r="J5" s="96">
        <f t="shared" si="0"/>
        <v>1.6666666666666667</v>
      </c>
    </row>
    <row r="6" spans="1:10" ht="13.8" x14ac:dyDescent="0.25">
      <c r="A6" s="139" t="s">
        <v>59</v>
      </c>
      <c r="B6" s="192" t="s">
        <v>18</v>
      </c>
      <c r="C6" s="192"/>
      <c r="D6" s="192"/>
      <c r="E6" s="192"/>
      <c r="F6" s="192"/>
      <c r="G6" s="192"/>
      <c r="H6" s="192"/>
      <c r="I6" s="140">
        <v>9</v>
      </c>
      <c r="J6" s="141">
        <v>9</v>
      </c>
    </row>
    <row r="7" spans="1:10" ht="13.8" x14ac:dyDescent="0.3">
      <c r="A7" s="133" t="s">
        <v>62</v>
      </c>
      <c r="B7" s="49">
        <v>5</v>
      </c>
      <c r="C7" s="52" t="s">
        <v>23</v>
      </c>
      <c r="D7" s="147">
        <f>SUM(E7:H7)</f>
        <v>20</v>
      </c>
      <c r="E7" s="148">
        <v>10</v>
      </c>
      <c r="F7" s="148">
        <v>3</v>
      </c>
      <c r="G7" s="148">
        <v>7</v>
      </c>
      <c r="H7" s="44"/>
      <c r="I7" s="50">
        <f>E7/$I$6</f>
        <v>1.1111111111111112</v>
      </c>
      <c r="J7" s="36">
        <f>(F7+G7+H7)/$J$6</f>
        <v>1.1111111111111112</v>
      </c>
    </row>
    <row r="8" spans="1:10" ht="13.8" x14ac:dyDescent="0.3">
      <c r="A8" s="133" t="s">
        <v>63</v>
      </c>
      <c r="B8" s="49">
        <v>4</v>
      </c>
      <c r="C8" s="43" t="s">
        <v>23</v>
      </c>
      <c r="D8" s="147">
        <f>SUM(E8:H8)</f>
        <v>15</v>
      </c>
      <c r="E8" s="142">
        <v>5</v>
      </c>
      <c r="F8" s="93">
        <v>3</v>
      </c>
      <c r="G8" s="149">
        <v>7</v>
      </c>
      <c r="H8" s="44"/>
      <c r="I8" s="50">
        <f>E8/$I$6</f>
        <v>0.55555555555555558</v>
      </c>
      <c r="J8" s="36">
        <f>(F8+G8+H8)/$J$6</f>
        <v>1.1111111111111112</v>
      </c>
    </row>
    <row r="9" spans="1:10" ht="13.8" x14ac:dyDescent="0.3">
      <c r="A9" s="133" t="s">
        <v>64</v>
      </c>
      <c r="B9" s="49">
        <v>3</v>
      </c>
      <c r="C9" s="43" t="s">
        <v>20</v>
      </c>
      <c r="D9" s="44">
        <f>SUM(E9:H9)</f>
        <v>15</v>
      </c>
      <c r="E9" s="150">
        <v>5</v>
      </c>
      <c r="F9" s="151">
        <v>3</v>
      </c>
      <c r="G9" s="152">
        <v>7</v>
      </c>
      <c r="H9" s="31"/>
      <c r="I9" s="50">
        <f>E9/$I$6</f>
        <v>0.55555555555555558</v>
      </c>
      <c r="J9" s="36">
        <f>(F9+G9+H9)/$J$6</f>
        <v>1.1111111111111112</v>
      </c>
    </row>
    <row r="10" spans="1:10" ht="13.8" x14ac:dyDescent="0.3">
      <c r="A10" s="133" t="s">
        <v>65</v>
      </c>
      <c r="B10" s="49">
        <v>2</v>
      </c>
      <c r="C10" s="43" t="s">
        <v>20</v>
      </c>
      <c r="D10" s="44">
        <f>SUM(E10:H10)</f>
        <v>10</v>
      </c>
      <c r="E10" s="142"/>
      <c r="F10" s="93">
        <v>3</v>
      </c>
      <c r="G10" s="149">
        <v>7</v>
      </c>
      <c r="H10" s="44"/>
      <c r="I10" s="50">
        <f>E10/$I$6</f>
        <v>0</v>
      </c>
      <c r="J10" s="36">
        <f>(F10+G10+H10)/$J$6</f>
        <v>1.1111111111111112</v>
      </c>
    </row>
    <row r="11" spans="1:10" ht="13.8" x14ac:dyDescent="0.3">
      <c r="A11" s="137" t="s">
        <v>66</v>
      </c>
      <c r="B11" s="49">
        <v>3</v>
      </c>
      <c r="C11" s="43" t="s">
        <v>20</v>
      </c>
      <c r="D11" s="44">
        <f>SUM(E11:H11)</f>
        <v>15</v>
      </c>
      <c r="E11" s="142">
        <v>5</v>
      </c>
      <c r="F11" s="93">
        <v>3</v>
      </c>
      <c r="G11" s="149">
        <v>7</v>
      </c>
      <c r="H11" s="44"/>
      <c r="I11" s="50">
        <f>E11/$I$6</f>
        <v>0.55555555555555558</v>
      </c>
      <c r="J11" s="36">
        <f>(F11+G11+H11)/$J$6</f>
        <v>1.1111111111111112</v>
      </c>
    </row>
    <row r="12" spans="1:10" ht="13.8" x14ac:dyDescent="0.25">
      <c r="A12" s="138" t="s">
        <v>28</v>
      </c>
      <c r="B12" s="95">
        <f>SUM(B7:B11)</f>
        <v>17</v>
      </c>
      <c r="C12" s="58">
        <f>COUNTIF(C7:C11,"e")</f>
        <v>2</v>
      </c>
      <c r="D12" s="59">
        <f t="shared" ref="D12:J12" si="1">SUM(D7:D11)</f>
        <v>75</v>
      </c>
      <c r="E12" s="59">
        <f t="shared" si="1"/>
        <v>25</v>
      </c>
      <c r="F12" s="59">
        <f t="shared" si="1"/>
        <v>15</v>
      </c>
      <c r="G12" s="59">
        <f t="shared" si="1"/>
        <v>35</v>
      </c>
      <c r="H12" s="59">
        <f t="shared" si="1"/>
        <v>0</v>
      </c>
      <c r="I12" s="96">
        <f t="shared" si="1"/>
        <v>2.7777777777777777</v>
      </c>
      <c r="J12" s="96">
        <f t="shared" si="1"/>
        <v>5.5555555555555554</v>
      </c>
    </row>
    <row r="13" spans="1:10" ht="13.8" x14ac:dyDescent="0.25">
      <c r="A13" s="139" t="s">
        <v>69</v>
      </c>
      <c r="B13" s="191" t="s">
        <v>18</v>
      </c>
      <c r="C13" s="191"/>
      <c r="D13" s="191"/>
      <c r="E13" s="191"/>
      <c r="F13" s="191"/>
      <c r="G13" s="191"/>
      <c r="H13" s="191"/>
      <c r="I13" s="26">
        <v>9</v>
      </c>
      <c r="J13" s="27">
        <v>9</v>
      </c>
    </row>
    <row r="14" spans="1:10" ht="13.8" x14ac:dyDescent="0.3">
      <c r="A14" s="137" t="s">
        <v>70</v>
      </c>
      <c r="B14" s="49">
        <v>4</v>
      </c>
      <c r="C14" s="43" t="s">
        <v>20</v>
      </c>
      <c r="D14" s="44">
        <f t="shared" ref="D14:D22" si="2">SUM(E14:H14)</f>
        <v>15</v>
      </c>
      <c r="E14" s="142">
        <v>5</v>
      </c>
      <c r="F14" s="93">
        <v>3</v>
      </c>
      <c r="G14" s="149">
        <v>7</v>
      </c>
      <c r="H14" s="44"/>
      <c r="I14" s="50">
        <f t="shared" ref="I14:I22" si="3">E14/$I$13</f>
        <v>0.55555555555555558</v>
      </c>
      <c r="J14" s="36">
        <f t="shared" ref="J14:J22" si="4">(F14+G14+H14)/$J$13</f>
        <v>1.1111111111111112</v>
      </c>
    </row>
    <row r="15" spans="1:10" ht="13.8" x14ac:dyDescent="0.3">
      <c r="A15" s="137" t="s">
        <v>71</v>
      </c>
      <c r="B15" s="49">
        <v>4</v>
      </c>
      <c r="C15" s="43" t="s">
        <v>20</v>
      </c>
      <c r="D15" s="44">
        <f t="shared" si="2"/>
        <v>20</v>
      </c>
      <c r="E15" s="156">
        <v>5</v>
      </c>
      <c r="F15" s="46">
        <v>5</v>
      </c>
      <c r="G15" s="157">
        <v>10</v>
      </c>
      <c r="H15" s="44"/>
      <c r="I15" s="50">
        <f t="shared" si="3"/>
        <v>0.55555555555555558</v>
      </c>
      <c r="J15" s="36">
        <f t="shared" si="4"/>
        <v>1.6666666666666667</v>
      </c>
    </row>
    <row r="16" spans="1:10" ht="13.8" x14ac:dyDescent="0.3">
      <c r="A16" s="133" t="s">
        <v>72</v>
      </c>
      <c r="B16" s="49">
        <v>4</v>
      </c>
      <c r="C16" s="43" t="s">
        <v>20</v>
      </c>
      <c r="D16" s="44">
        <f t="shared" si="2"/>
        <v>15</v>
      </c>
      <c r="E16" s="156">
        <v>5</v>
      </c>
      <c r="F16" s="46">
        <v>3</v>
      </c>
      <c r="G16" s="157">
        <v>7</v>
      </c>
      <c r="H16" s="44"/>
      <c r="I16" s="50">
        <f t="shared" si="3"/>
        <v>0.55555555555555558</v>
      </c>
      <c r="J16" s="36">
        <f t="shared" si="4"/>
        <v>1.1111111111111112</v>
      </c>
    </row>
    <row r="17" spans="1:10" ht="13.8" x14ac:dyDescent="0.3">
      <c r="A17" s="133" t="s">
        <v>73</v>
      </c>
      <c r="B17" s="49">
        <v>4</v>
      </c>
      <c r="C17" s="43" t="s">
        <v>23</v>
      </c>
      <c r="D17" s="44">
        <f t="shared" si="2"/>
        <v>20</v>
      </c>
      <c r="E17" s="158">
        <v>5</v>
      </c>
      <c r="F17" s="93">
        <v>5</v>
      </c>
      <c r="G17" s="149">
        <v>10</v>
      </c>
      <c r="H17" s="44"/>
      <c r="I17" s="50">
        <f t="shared" si="3"/>
        <v>0.55555555555555558</v>
      </c>
      <c r="J17" s="36">
        <f t="shared" si="4"/>
        <v>1.6666666666666667</v>
      </c>
    </row>
    <row r="18" spans="1:10" ht="13.8" x14ac:dyDescent="0.3">
      <c r="A18" s="133" t="s">
        <v>74</v>
      </c>
      <c r="B18" s="49">
        <v>3</v>
      </c>
      <c r="C18" s="43" t="s">
        <v>20</v>
      </c>
      <c r="D18" s="44">
        <f t="shared" si="2"/>
        <v>15</v>
      </c>
      <c r="E18" s="156">
        <v>5</v>
      </c>
      <c r="F18" s="46">
        <v>3</v>
      </c>
      <c r="G18" s="157">
        <v>7</v>
      </c>
      <c r="H18" s="44"/>
      <c r="I18" s="50">
        <f t="shared" si="3"/>
        <v>0.55555555555555558</v>
      </c>
      <c r="J18" s="36">
        <f t="shared" si="4"/>
        <v>1.1111111111111112</v>
      </c>
    </row>
    <row r="19" spans="1:10" ht="13.8" x14ac:dyDescent="0.3">
      <c r="A19" s="133" t="s">
        <v>75</v>
      </c>
      <c r="B19" s="49">
        <v>5</v>
      </c>
      <c r="C19" s="43" t="s">
        <v>23</v>
      </c>
      <c r="D19" s="44">
        <f t="shared" si="2"/>
        <v>35</v>
      </c>
      <c r="E19" s="156">
        <v>10</v>
      </c>
      <c r="F19" s="46">
        <v>8</v>
      </c>
      <c r="G19" s="157">
        <v>17</v>
      </c>
      <c r="H19" s="44"/>
      <c r="I19" s="50">
        <f t="shared" si="3"/>
        <v>1.1111111111111112</v>
      </c>
      <c r="J19" s="36">
        <f t="shared" si="4"/>
        <v>2.7777777777777777</v>
      </c>
    </row>
    <row r="20" spans="1:10" ht="13.8" x14ac:dyDescent="0.3">
      <c r="A20" s="133" t="s">
        <v>76</v>
      </c>
      <c r="B20" s="49">
        <v>4</v>
      </c>
      <c r="C20" s="43" t="s">
        <v>20</v>
      </c>
      <c r="D20" s="44">
        <f t="shared" si="2"/>
        <v>15</v>
      </c>
      <c r="E20" s="156">
        <v>5</v>
      </c>
      <c r="F20" s="46">
        <v>3</v>
      </c>
      <c r="G20" s="159">
        <v>7</v>
      </c>
      <c r="H20" s="44"/>
      <c r="I20" s="50">
        <f t="shared" si="3"/>
        <v>0.55555555555555558</v>
      </c>
      <c r="J20" s="36">
        <f t="shared" si="4"/>
        <v>1.1111111111111112</v>
      </c>
    </row>
    <row r="21" spans="1:10" ht="13.8" x14ac:dyDescent="0.3">
      <c r="A21" s="133" t="s">
        <v>77</v>
      </c>
      <c r="B21" s="49">
        <v>3</v>
      </c>
      <c r="C21" s="43" t="s">
        <v>20</v>
      </c>
      <c r="D21" s="44">
        <f t="shared" si="2"/>
        <v>15</v>
      </c>
      <c r="E21" s="156">
        <v>5</v>
      </c>
      <c r="F21" s="81">
        <v>3</v>
      </c>
      <c r="G21" s="46">
        <v>7</v>
      </c>
      <c r="H21" s="160"/>
      <c r="I21" s="50">
        <f t="shared" si="3"/>
        <v>0.55555555555555558</v>
      </c>
      <c r="J21" s="36">
        <f t="shared" si="4"/>
        <v>1.1111111111111112</v>
      </c>
    </row>
    <row r="22" spans="1:10" ht="13.8" x14ac:dyDescent="0.3">
      <c r="A22" s="133" t="s">
        <v>78</v>
      </c>
      <c r="B22" s="49">
        <v>3</v>
      </c>
      <c r="C22" s="43" t="s">
        <v>20</v>
      </c>
      <c r="D22" s="44">
        <f t="shared" si="2"/>
        <v>15</v>
      </c>
      <c r="E22" s="161">
        <v>5</v>
      </c>
      <c r="F22" s="162">
        <v>3</v>
      </c>
      <c r="G22" s="46">
        <v>7</v>
      </c>
      <c r="H22" s="160"/>
      <c r="I22" s="50">
        <f t="shared" si="3"/>
        <v>0.55555555555555558</v>
      </c>
      <c r="J22" s="36">
        <f t="shared" si="4"/>
        <v>1.1111111111111112</v>
      </c>
    </row>
    <row r="23" spans="1:10" ht="13.8" x14ac:dyDescent="0.25">
      <c r="A23" s="138" t="s">
        <v>28</v>
      </c>
      <c r="B23" s="95">
        <f>SUM(B14:B22)</f>
        <v>34</v>
      </c>
      <c r="C23" s="164">
        <f>COUNTIF(C14:C22,"e")</f>
        <v>2</v>
      </c>
      <c r="D23" s="59">
        <f t="shared" ref="D23:J23" si="5">SUM(D14:D22)</f>
        <v>165</v>
      </c>
      <c r="E23" s="59">
        <f t="shared" si="5"/>
        <v>50</v>
      </c>
      <c r="F23" s="59">
        <f t="shared" si="5"/>
        <v>36</v>
      </c>
      <c r="G23" s="59">
        <f t="shared" si="5"/>
        <v>79</v>
      </c>
      <c r="H23" s="59">
        <f t="shared" si="5"/>
        <v>0</v>
      </c>
      <c r="I23" s="96">
        <f t="shared" si="5"/>
        <v>5.5555555555555554</v>
      </c>
      <c r="J23" s="96">
        <f t="shared" si="5"/>
        <v>12.777777777777775</v>
      </c>
    </row>
    <row r="24" spans="1:10" ht="13.8" x14ac:dyDescent="0.25">
      <c r="A24" s="139" t="s">
        <v>80</v>
      </c>
      <c r="B24" s="191" t="s">
        <v>18</v>
      </c>
      <c r="C24" s="191"/>
      <c r="D24" s="191"/>
      <c r="E24" s="191"/>
      <c r="F24" s="191"/>
      <c r="G24" s="191"/>
      <c r="H24" s="191"/>
      <c r="I24" s="26">
        <v>8</v>
      </c>
      <c r="J24" s="27">
        <v>8</v>
      </c>
    </row>
    <row r="25" spans="1:10" ht="13.8" x14ac:dyDescent="0.3">
      <c r="A25" s="137" t="s">
        <v>81</v>
      </c>
      <c r="B25" s="49">
        <v>3</v>
      </c>
      <c r="C25" s="43" t="s">
        <v>23</v>
      </c>
      <c r="D25" s="44">
        <f>SUM(E25:H25)</f>
        <v>15</v>
      </c>
      <c r="E25" s="156">
        <v>5</v>
      </c>
      <c r="F25" s="46">
        <v>3</v>
      </c>
      <c r="G25" s="157">
        <v>7</v>
      </c>
      <c r="H25" s="44"/>
      <c r="I25" s="50">
        <f>E25/$I$3</f>
        <v>0.55555555555555558</v>
      </c>
      <c r="J25" s="36">
        <f>(F25+G25+H25)/$J$24</f>
        <v>1.25</v>
      </c>
    </row>
    <row r="26" spans="1:10" ht="13.8" x14ac:dyDescent="0.3">
      <c r="A26" s="133" t="s">
        <v>82</v>
      </c>
      <c r="B26" s="49">
        <v>5</v>
      </c>
      <c r="C26" s="43" t="s">
        <v>20</v>
      </c>
      <c r="D26" s="44">
        <f>SUM(E26:H26)</f>
        <v>20</v>
      </c>
      <c r="E26" s="165">
        <v>5</v>
      </c>
      <c r="F26" s="165">
        <v>5</v>
      </c>
      <c r="G26" s="165">
        <v>10</v>
      </c>
      <c r="H26" s="44"/>
      <c r="I26" s="50">
        <f>E26/$I$3</f>
        <v>0.55555555555555558</v>
      </c>
      <c r="J26" s="36">
        <f>(F26+G26+H26)/$J$24</f>
        <v>1.875</v>
      </c>
    </row>
    <row r="27" spans="1:10" ht="13.8" x14ac:dyDescent="0.3">
      <c r="A27" s="133" t="s">
        <v>83</v>
      </c>
      <c r="B27" s="49">
        <v>4</v>
      </c>
      <c r="C27" s="43" t="s">
        <v>23</v>
      </c>
      <c r="D27" s="44">
        <f>SUM(E27:H27)</f>
        <v>20</v>
      </c>
      <c r="E27" s="92">
        <v>5</v>
      </c>
      <c r="F27" s="92">
        <v>5</v>
      </c>
      <c r="G27" s="92">
        <v>10</v>
      </c>
      <c r="H27" s="44"/>
      <c r="I27" s="50">
        <f>E27/$I$3</f>
        <v>0.55555555555555558</v>
      </c>
      <c r="J27" s="36">
        <f>(F27+G27+H27)/$J$24</f>
        <v>1.875</v>
      </c>
    </row>
    <row r="28" spans="1:10" ht="13.8" x14ac:dyDescent="0.3">
      <c r="A28" s="133" t="s">
        <v>84</v>
      </c>
      <c r="B28" s="49">
        <v>3</v>
      </c>
      <c r="C28" s="43" t="s">
        <v>20</v>
      </c>
      <c r="D28" s="44">
        <f>SUM(E28:H28)</f>
        <v>15</v>
      </c>
      <c r="E28" s="161">
        <v>5</v>
      </c>
      <c r="F28" s="161">
        <v>3</v>
      </c>
      <c r="G28" s="161">
        <v>7</v>
      </c>
      <c r="H28" s="44"/>
      <c r="I28" s="50">
        <f>E28/$I$3</f>
        <v>0.55555555555555558</v>
      </c>
      <c r="J28" s="36">
        <f>(F28+G28+H28)/$J$24</f>
        <v>1.25</v>
      </c>
    </row>
    <row r="29" spans="1:10" ht="13.8" x14ac:dyDescent="0.25">
      <c r="A29" s="166" t="s">
        <v>28</v>
      </c>
      <c r="B29" s="26">
        <f>SUM(B25:B28)</f>
        <v>15</v>
      </c>
      <c r="C29" s="164">
        <f>COUNTIF(C25:C28,"e")</f>
        <v>2</v>
      </c>
      <c r="D29" s="88">
        <f t="shared" ref="D29:J29" si="6">SUM(D25:D28)</f>
        <v>70</v>
      </c>
      <c r="E29" s="88">
        <f t="shared" si="6"/>
        <v>20</v>
      </c>
      <c r="F29" s="88">
        <f t="shared" si="6"/>
        <v>16</v>
      </c>
      <c r="G29" s="88">
        <f t="shared" si="6"/>
        <v>34</v>
      </c>
      <c r="H29" s="167">
        <f t="shared" si="6"/>
        <v>0</v>
      </c>
      <c r="I29" s="96">
        <f t="shared" si="6"/>
        <v>2.2222222222222223</v>
      </c>
      <c r="J29" s="96">
        <f t="shared" si="6"/>
        <v>6.25</v>
      </c>
    </row>
    <row r="30" spans="1:10" ht="13.8" x14ac:dyDescent="0.25">
      <c r="A30" s="168" t="s">
        <v>90</v>
      </c>
      <c r="B30" s="95">
        <f>B5+B12++B23+B29</f>
        <v>69</v>
      </c>
      <c r="C30" s="95">
        <f>C5+C12++C23+C29</f>
        <v>7</v>
      </c>
      <c r="D30" s="95">
        <f>D5+D12+D23+D29</f>
        <v>330</v>
      </c>
      <c r="E30" s="95">
        <f>E5+E12+E23+E29</f>
        <v>100</v>
      </c>
      <c r="F30" s="95">
        <f>F5+F12+F23+F29</f>
        <v>72</v>
      </c>
      <c r="G30" s="95">
        <f>G5+G12+G23+G29</f>
        <v>158</v>
      </c>
      <c r="H30" s="59"/>
      <c r="I30" s="169"/>
      <c r="J30" s="170"/>
    </row>
    <row r="32" spans="1:10" x14ac:dyDescent="0.25">
      <c r="A32" s="175" t="s">
        <v>82</v>
      </c>
      <c r="B32" s="2"/>
      <c r="C32" s="3"/>
      <c r="D32" s="3"/>
      <c r="E32" s="3"/>
      <c r="F32" s="3"/>
      <c r="G32" s="3"/>
      <c r="H32" s="3"/>
      <c r="I32" s="4"/>
      <c r="J32" s="9"/>
    </row>
    <row r="33" spans="1:10" ht="13.8" x14ac:dyDescent="0.3">
      <c r="A33" s="133" t="s">
        <v>93</v>
      </c>
      <c r="B33" s="142">
        <v>5</v>
      </c>
      <c r="C33" s="43" t="s">
        <v>20</v>
      </c>
      <c r="D33" s="44">
        <f>SUM(E33:H33)</f>
        <v>20</v>
      </c>
      <c r="E33" s="92">
        <v>5</v>
      </c>
      <c r="F33" s="92">
        <v>5</v>
      </c>
      <c r="G33" s="92">
        <v>10</v>
      </c>
      <c r="H33" s="44"/>
      <c r="I33" s="50">
        <f>E33/8</f>
        <v>0.625</v>
      </c>
      <c r="J33" s="36">
        <f>(F33+G33+H33)/8</f>
        <v>1.875</v>
      </c>
    </row>
    <row r="34" spans="1:10" ht="13.8" x14ac:dyDescent="0.3">
      <c r="A34" s="176" t="s">
        <v>94</v>
      </c>
      <c r="B34" s="142">
        <v>5</v>
      </c>
      <c r="C34" s="43" t="s">
        <v>20</v>
      </c>
      <c r="D34" s="44">
        <f>SUM(E34:H34)</f>
        <v>20</v>
      </c>
      <c r="E34" s="92">
        <v>5</v>
      </c>
      <c r="F34" s="92">
        <v>5</v>
      </c>
      <c r="G34" s="92">
        <v>10</v>
      </c>
      <c r="H34" s="44"/>
      <c r="I34" s="50">
        <f>E34/8</f>
        <v>0.625</v>
      </c>
      <c r="J34" s="36">
        <f>(F34+G34+H34)/8</f>
        <v>1.875</v>
      </c>
    </row>
    <row r="35" spans="1:10" ht="13.8" x14ac:dyDescent="0.3">
      <c r="A35" s="137" t="s">
        <v>95</v>
      </c>
      <c r="B35" s="142">
        <v>5</v>
      </c>
      <c r="C35" s="43" t="s">
        <v>20</v>
      </c>
      <c r="D35" s="44">
        <f>SUM(E35:H35)</f>
        <v>20</v>
      </c>
      <c r="E35" s="92">
        <v>5</v>
      </c>
      <c r="F35" s="92">
        <v>5</v>
      </c>
      <c r="G35" s="92">
        <v>10</v>
      </c>
      <c r="H35" s="44"/>
      <c r="I35" s="50">
        <f>E35/8</f>
        <v>0.625</v>
      </c>
      <c r="J35" s="36">
        <f>(F35+G35+H35)/8</f>
        <v>1.875</v>
      </c>
    </row>
    <row r="36" spans="1:10" ht="13.8" x14ac:dyDescent="0.3">
      <c r="A36" s="137" t="s">
        <v>96</v>
      </c>
      <c r="B36" s="143">
        <v>5</v>
      </c>
      <c r="C36" s="30" t="s">
        <v>20</v>
      </c>
      <c r="D36" s="31">
        <f>SUM(E36:H36)</f>
        <v>20</v>
      </c>
      <c r="E36" s="165">
        <v>5</v>
      </c>
      <c r="F36" s="165">
        <v>5</v>
      </c>
      <c r="G36" s="165">
        <v>10</v>
      </c>
      <c r="H36" s="31"/>
      <c r="I36" s="50">
        <f>E36/8</f>
        <v>0.625</v>
      </c>
      <c r="J36" s="36">
        <f>(F36+G36+H36)/8</f>
        <v>1.875</v>
      </c>
    </row>
    <row r="37" spans="1:10" ht="13.8" x14ac:dyDescent="0.3">
      <c r="A37" s="177"/>
      <c r="B37" s="178"/>
      <c r="C37" s="179"/>
      <c r="D37" s="180"/>
      <c r="E37" s="181"/>
      <c r="F37" s="181"/>
      <c r="G37" s="181"/>
      <c r="H37" s="180"/>
      <c r="I37" s="182"/>
      <c r="J37" s="170"/>
    </row>
    <row r="38" spans="1:10" x14ac:dyDescent="0.25">
      <c r="A38" s="183" t="s">
        <v>99</v>
      </c>
      <c r="B38" s="2"/>
      <c r="C38" s="3"/>
      <c r="D38" s="3"/>
      <c r="E38" s="3"/>
      <c r="F38" s="3"/>
      <c r="G38" s="3"/>
      <c r="H38" s="3"/>
      <c r="I38" s="4"/>
      <c r="J38" s="9"/>
    </row>
  </sheetData>
  <mergeCells count="5">
    <mergeCell ref="A1:J1"/>
    <mergeCell ref="B3:H3"/>
    <mergeCell ref="B6:H6"/>
    <mergeCell ref="B13:H13"/>
    <mergeCell ref="B24:H2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semestr I-VIII</vt:lpstr>
      <vt:lpstr>IZPiU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TKR275</cp:lastModifiedBy>
  <cp:revision>1</cp:revision>
  <dcterms:created xsi:type="dcterms:W3CDTF">2013-01-21T11:52:24Z</dcterms:created>
  <dcterms:modified xsi:type="dcterms:W3CDTF">2024-04-15T10:37:53Z</dcterms:modified>
  <dc:language>pl-PL</dc:language>
</cp:coreProperties>
</file>