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Pliki\Agnieszka Wójtowicz\Desktop\Dokumenty\inżynieria chemiczna i procesowa\siatki 2023-24\"/>
    </mc:Choice>
  </mc:AlternateContent>
  <xr:revisionPtr revIDLastSave="0" documentId="8_{EF6F4175-586B-40F6-B38D-B657689FF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jonarne" sheetId="1" r:id="rId1"/>
    <sheet name="Bloki specjalizacyjne" sheetId="2" r:id="rId2"/>
  </sheets>
  <definedNames>
    <definedName name="_xlnm.Print_Area" localSheetId="1">'Bloki specjalizacyjne'!$A$1:$K$38</definedName>
    <definedName name="_xlnm.Print_Area" localSheetId="0">stacjonarne!$A$1:$N$96</definedName>
    <definedName name="Z_1272C3F4_E4C8_4606_BFA3_A5FC903A7A9B_.wvu.Cols" localSheetId="0" hidden="1">stacjonarne!$K:$P</definedName>
    <definedName name="Z_1272C3F4_E4C8_4606_BFA3_A5FC903A7A9B_.wvu.PrintArea" localSheetId="0" hidden="1">stacjonarne!$A$1:$N$96</definedName>
  </definedNames>
  <calcPr calcId="191029"/>
  <customWorkbookViews>
    <customWorkbookView name="USER - Widok osobisty" guid="{1272C3F4-E4C8-4606-BFA3-A5FC903A7A9B}" mergeInterval="0" personalView="1" maximized="1" xWindow="1" yWindow="1" windowWidth="1276" windowHeight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J36" i="2"/>
  <c r="K35" i="2"/>
  <c r="J35" i="2"/>
  <c r="E35" i="2"/>
  <c r="H48" i="1"/>
  <c r="G48" i="1"/>
  <c r="F48" i="1"/>
  <c r="E48" i="1"/>
  <c r="C48" i="1"/>
  <c r="B48" i="1"/>
  <c r="H36" i="1"/>
  <c r="G36" i="1"/>
  <c r="F36" i="1"/>
  <c r="J36" i="1" s="1"/>
  <c r="E36" i="1"/>
  <c r="C36" i="1"/>
  <c r="B36" i="1"/>
  <c r="H26" i="1"/>
  <c r="G26" i="1"/>
  <c r="F26" i="1"/>
  <c r="E26" i="1"/>
  <c r="C26" i="1"/>
  <c r="B26" i="1"/>
  <c r="H15" i="1"/>
  <c r="G15" i="1"/>
  <c r="F15" i="1"/>
  <c r="E15" i="1"/>
  <c r="C15" i="1"/>
  <c r="B15" i="1"/>
  <c r="J26" i="1" l="1"/>
  <c r="J15" i="1"/>
  <c r="J18" i="1"/>
  <c r="I18" i="1"/>
  <c r="J23" i="1"/>
  <c r="I23" i="1"/>
  <c r="J25" i="1"/>
  <c r="I25" i="1"/>
  <c r="D25" i="1"/>
  <c r="J48" i="1" l="1"/>
  <c r="H88" i="1"/>
  <c r="G88" i="1"/>
  <c r="F88" i="1"/>
  <c r="E88" i="1"/>
  <c r="C88" i="1"/>
  <c r="B88" i="1"/>
  <c r="G78" i="1"/>
  <c r="H78" i="1"/>
  <c r="F78" i="1"/>
  <c r="F89" i="1" s="1"/>
  <c r="E78" i="1"/>
  <c r="C78" i="1"/>
  <c r="B78" i="1"/>
  <c r="B66" i="1"/>
  <c r="H66" i="1"/>
  <c r="G66" i="1"/>
  <c r="G89" i="1" s="1"/>
  <c r="F66" i="1"/>
  <c r="E66" i="1"/>
  <c r="E89" i="1" s="1"/>
  <c r="P45" i="1"/>
  <c r="N45" i="1"/>
  <c r="M45" i="1"/>
  <c r="K45" i="1"/>
  <c r="J45" i="1"/>
  <c r="I45" i="1"/>
  <c r="P39" i="1"/>
  <c r="N39" i="1"/>
  <c r="M39" i="1"/>
  <c r="K39" i="1"/>
  <c r="J39" i="1"/>
  <c r="I39" i="1"/>
  <c r="J62" i="1"/>
  <c r="I62" i="1"/>
  <c r="C66" i="1"/>
  <c r="I56" i="1"/>
  <c r="J56" i="1"/>
  <c r="I47" i="1"/>
  <c r="J64" i="1"/>
  <c r="I64" i="1"/>
  <c r="E24" i="2"/>
  <c r="J58" i="1"/>
  <c r="I58" i="1"/>
  <c r="J57" i="1"/>
  <c r="I57" i="1"/>
  <c r="J69" i="1"/>
  <c r="I69" i="1"/>
  <c r="J35" i="1"/>
  <c r="I35" i="1"/>
  <c r="P43" i="1"/>
  <c r="N43" i="1"/>
  <c r="M43" i="1"/>
  <c r="K43" i="1"/>
  <c r="J43" i="1"/>
  <c r="I43" i="1"/>
  <c r="M14" i="1"/>
  <c r="D60" i="1"/>
  <c r="D71" i="1"/>
  <c r="D75" i="1"/>
  <c r="D76" i="1"/>
  <c r="D77" i="1"/>
  <c r="D81" i="1"/>
  <c r="D82" i="1"/>
  <c r="D83" i="1"/>
  <c r="J38" i="1"/>
  <c r="J44" i="1"/>
  <c r="J55" i="1"/>
  <c r="J46" i="1"/>
  <c r="J31" i="1"/>
  <c r="J42" i="1"/>
  <c r="J34" i="1"/>
  <c r="I38" i="1"/>
  <c r="I44" i="1"/>
  <c r="I55" i="1"/>
  <c r="I46" i="1"/>
  <c r="I31" i="1"/>
  <c r="I42" i="1"/>
  <c r="I34" i="1"/>
  <c r="D44" i="1"/>
  <c r="D31" i="1"/>
  <c r="O50" i="1" s="1"/>
  <c r="D42" i="1"/>
  <c r="O51" i="1" s="1"/>
  <c r="D34" i="1"/>
  <c r="J28" i="1"/>
  <c r="J29" i="1"/>
  <c r="J30" i="1"/>
  <c r="J32" i="1"/>
  <c r="J41" i="1"/>
  <c r="J40" i="1"/>
  <c r="I28" i="1"/>
  <c r="I29" i="1"/>
  <c r="I30" i="1"/>
  <c r="I32" i="1"/>
  <c r="I41" i="1"/>
  <c r="I40" i="1"/>
  <c r="D29" i="1"/>
  <c r="D32" i="1"/>
  <c r="D41" i="1"/>
  <c r="O36" i="1" s="1"/>
  <c r="D40" i="1"/>
  <c r="I17" i="1"/>
  <c r="I6" i="1"/>
  <c r="I19" i="1"/>
  <c r="I20" i="1"/>
  <c r="I21" i="1"/>
  <c r="I22" i="1"/>
  <c r="I33" i="1"/>
  <c r="D17" i="1"/>
  <c r="D19" i="1"/>
  <c r="D20" i="1"/>
  <c r="O20" i="1" s="1"/>
  <c r="O24" i="1"/>
  <c r="D21" i="1"/>
  <c r="O21" i="1" s="1"/>
  <c r="D22" i="1"/>
  <c r="O22" i="1" s="1"/>
  <c r="K34" i="2"/>
  <c r="K33" i="2"/>
  <c r="K31" i="2"/>
  <c r="K30" i="2"/>
  <c r="J34" i="2"/>
  <c r="J33" i="2"/>
  <c r="J31" i="2"/>
  <c r="J30" i="2"/>
  <c r="K28" i="2"/>
  <c r="J28" i="2"/>
  <c r="E28" i="2"/>
  <c r="K12" i="2"/>
  <c r="J12" i="2"/>
  <c r="J85" i="1"/>
  <c r="J84" i="1"/>
  <c r="I85" i="1"/>
  <c r="I84" i="1"/>
  <c r="J61" i="1"/>
  <c r="I61" i="1"/>
  <c r="J81" i="1"/>
  <c r="J82" i="1"/>
  <c r="J83" i="1"/>
  <c r="J86" i="1"/>
  <c r="J87" i="1"/>
  <c r="J75" i="1"/>
  <c r="I75" i="1"/>
  <c r="I76" i="1"/>
  <c r="J76" i="1"/>
  <c r="J74" i="1"/>
  <c r="I74" i="1"/>
  <c r="D11" i="1"/>
  <c r="O11" i="1" s="1"/>
  <c r="I65" i="1"/>
  <c r="J65" i="1"/>
  <c r="L54" i="1"/>
  <c r="E23" i="2"/>
  <c r="E25" i="2"/>
  <c r="E26" i="2"/>
  <c r="E27" i="2"/>
  <c r="J25" i="2"/>
  <c r="K25" i="2"/>
  <c r="J26" i="2"/>
  <c r="K26" i="2"/>
  <c r="J27" i="2"/>
  <c r="K27" i="2"/>
  <c r="E8" i="2"/>
  <c r="J8" i="2"/>
  <c r="K8" i="2"/>
  <c r="K21" i="2"/>
  <c r="J21" i="2"/>
  <c r="E21" i="2"/>
  <c r="K20" i="2"/>
  <c r="J20" i="2"/>
  <c r="E20" i="2"/>
  <c r="K17" i="2"/>
  <c r="J17" i="2"/>
  <c r="K16" i="2"/>
  <c r="J16" i="2"/>
  <c r="K15" i="2"/>
  <c r="J15" i="2"/>
  <c r="K14" i="2"/>
  <c r="J14" i="2"/>
  <c r="K11" i="2"/>
  <c r="J11" i="2"/>
  <c r="K7" i="2"/>
  <c r="J7" i="2"/>
  <c r="E7" i="2"/>
  <c r="O53" i="1"/>
  <c r="O44" i="1"/>
  <c r="D7" i="1"/>
  <c r="D8" i="1"/>
  <c r="D9" i="1"/>
  <c r="D12" i="1"/>
  <c r="D13" i="1"/>
  <c r="O13" i="1" s="1"/>
  <c r="D10" i="1"/>
  <c r="D59" i="1"/>
  <c r="J33" i="1"/>
  <c r="M27" i="1"/>
  <c r="M21" i="1"/>
  <c r="M24" i="1"/>
  <c r="J10" i="1"/>
  <c r="I12" i="1"/>
  <c r="I11" i="1"/>
  <c r="I10" i="1"/>
  <c r="M12" i="1"/>
  <c r="M11" i="1"/>
  <c r="K6" i="1"/>
  <c r="K7" i="1"/>
  <c r="K8" i="1"/>
  <c r="K9" i="1"/>
  <c r="K10" i="1"/>
  <c r="K11" i="1"/>
  <c r="K12" i="1"/>
  <c r="K13" i="1"/>
  <c r="M6" i="1"/>
  <c r="N6" i="1"/>
  <c r="P6" i="1"/>
  <c r="M7" i="1"/>
  <c r="N7" i="1"/>
  <c r="P7" i="1"/>
  <c r="J7" i="1"/>
  <c r="M8" i="1"/>
  <c r="N8" i="1"/>
  <c r="P8" i="1"/>
  <c r="M9" i="1"/>
  <c r="N9" i="1"/>
  <c r="P9" i="1"/>
  <c r="J9" i="1"/>
  <c r="M10" i="1"/>
  <c r="N10" i="1"/>
  <c r="P10" i="1"/>
  <c r="J11" i="1"/>
  <c r="N11" i="1"/>
  <c r="P11" i="1"/>
  <c r="J12" i="1"/>
  <c r="N12" i="1"/>
  <c r="P12" i="1"/>
  <c r="J13" i="1"/>
  <c r="M13" i="1"/>
  <c r="N13" i="1"/>
  <c r="P13" i="1"/>
  <c r="J17" i="1"/>
  <c r="K17" i="1"/>
  <c r="K18" i="1"/>
  <c r="K19" i="1"/>
  <c r="K20" i="1"/>
  <c r="K24" i="1"/>
  <c r="K21" i="1"/>
  <c r="K22" i="1"/>
  <c r="K27" i="1"/>
  <c r="M17" i="1"/>
  <c r="N17" i="1"/>
  <c r="P17" i="1"/>
  <c r="J6" i="1"/>
  <c r="M18" i="1"/>
  <c r="N18" i="1"/>
  <c r="P18" i="1"/>
  <c r="J19" i="1"/>
  <c r="M19" i="1"/>
  <c r="N19" i="1"/>
  <c r="P19" i="1"/>
  <c r="J20" i="1"/>
  <c r="M20" i="1"/>
  <c r="N20" i="1"/>
  <c r="P20" i="1"/>
  <c r="N24" i="1"/>
  <c r="P24" i="1"/>
  <c r="J21" i="1"/>
  <c r="N21" i="1"/>
  <c r="P21" i="1"/>
  <c r="J22" i="1"/>
  <c r="M22" i="1"/>
  <c r="N22" i="1"/>
  <c r="P22" i="1"/>
  <c r="N27" i="1"/>
  <c r="P27" i="1"/>
  <c r="K29" i="1"/>
  <c r="M29" i="1"/>
  <c r="N29" i="1"/>
  <c r="P29" i="1"/>
  <c r="K31" i="1"/>
  <c r="M31" i="1"/>
  <c r="N31" i="1"/>
  <c r="P31" i="1"/>
  <c r="K32" i="1"/>
  <c r="K41" i="1"/>
  <c r="K40" i="1"/>
  <c r="K36" i="1"/>
  <c r="K37" i="1"/>
  <c r="K44" i="1"/>
  <c r="K55" i="1"/>
  <c r="M32" i="1"/>
  <c r="N32" i="1"/>
  <c r="P32" i="1"/>
  <c r="M41" i="1"/>
  <c r="N41" i="1"/>
  <c r="P41" i="1"/>
  <c r="M40" i="1"/>
  <c r="N40" i="1"/>
  <c r="P40" i="1"/>
  <c r="M36" i="1"/>
  <c r="N36" i="1"/>
  <c r="P36" i="1"/>
  <c r="M37" i="1"/>
  <c r="N37" i="1"/>
  <c r="P37" i="1"/>
  <c r="M44" i="1"/>
  <c r="N44" i="1"/>
  <c r="P44" i="1"/>
  <c r="M55" i="1"/>
  <c r="N55" i="1"/>
  <c r="P55" i="1"/>
  <c r="K42" i="1"/>
  <c r="K34" i="1"/>
  <c r="K48" i="1"/>
  <c r="K49" i="1"/>
  <c r="K50" i="1"/>
  <c r="K51" i="1"/>
  <c r="K53" i="1"/>
  <c r="M42" i="1"/>
  <c r="M34" i="1"/>
  <c r="M48" i="1"/>
  <c r="M49" i="1"/>
  <c r="M50" i="1"/>
  <c r="M51" i="1"/>
  <c r="N42" i="1"/>
  <c r="P42" i="1"/>
  <c r="N34" i="1"/>
  <c r="P34" i="1"/>
  <c r="P48" i="1"/>
  <c r="P49" i="1"/>
  <c r="P50" i="1"/>
  <c r="P51" i="1"/>
  <c r="P53" i="1"/>
  <c r="N48" i="1"/>
  <c r="N49" i="1"/>
  <c r="N50" i="1"/>
  <c r="N51" i="1"/>
  <c r="N53" i="1"/>
  <c r="O49" i="1"/>
  <c r="M53" i="1"/>
  <c r="K59" i="1"/>
  <c r="I59" i="1"/>
  <c r="I70" i="1"/>
  <c r="I60" i="1"/>
  <c r="J59" i="1"/>
  <c r="J70" i="1"/>
  <c r="J60" i="1"/>
  <c r="I68" i="1"/>
  <c r="J68" i="1"/>
  <c r="I63" i="1"/>
  <c r="J63" i="1"/>
  <c r="J71" i="1"/>
  <c r="J72" i="1"/>
  <c r="J73" i="1"/>
  <c r="J77" i="1"/>
  <c r="I80" i="1"/>
  <c r="J80" i="1"/>
  <c r="I71" i="1"/>
  <c r="I72" i="1"/>
  <c r="I73" i="1"/>
  <c r="I77" i="1"/>
  <c r="I81" i="1"/>
  <c r="I82" i="1"/>
  <c r="I83" i="1"/>
  <c r="I86" i="1"/>
  <c r="I87" i="1"/>
  <c r="I7" i="1"/>
  <c r="I8" i="1"/>
  <c r="I9" i="1"/>
  <c r="D48" i="1" l="1"/>
  <c r="H89" i="1"/>
  <c r="D15" i="1"/>
  <c r="D26" i="1"/>
  <c r="I15" i="1"/>
  <c r="I48" i="1"/>
  <c r="I26" i="1"/>
  <c r="D36" i="1"/>
  <c r="I36" i="1"/>
  <c r="B89" i="1"/>
  <c r="J78" i="1"/>
  <c r="C89" i="1"/>
  <c r="J66" i="1"/>
  <c r="K54" i="1"/>
  <c r="K15" i="1"/>
  <c r="I78" i="1"/>
  <c r="J88" i="1"/>
  <c r="K28" i="1"/>
  <c r="D66" i="1"/>
  <c r="O37" i="1"/>
  <c r="D88" i="1"/>
  <c r="D78" i="1"/>
  <c r="O8" i="1"/>
  <c r="M54" i="1"/>
  <c r="O54" i="1"/>
  <c r="I66" i="1"/>
  <c r="I88" i="1"/>
  <c r="N54" i="1"/>
  <c r="P54" i="1"/>
  <c r="D89" i="1" l="1"/>
  <c r="B90" i="1"/>
  <c r="B49" i="1"/>
  <c r="C49" i="1"/>
  <c r="C90" i="1"/>
  <c r="D90" i="1"/>
  <c r="D49" i="1"/>
  <c r="E90" i="1"/>
  <c r="E49" i="1"/>
  <c r="F49" i="1"/>
  <c r="F90" i="1"/>
  <c r="G90" i="1"/>
  <c r="G91" i="1" s="1"/>
  <c r="G49" i="1"/>
  <c r="H90" i="1"/>
  <c r="H49" i="1"/>
  <c r="H91" i="1" l="1"/>
  <c r="F50" i="1"/>
  <c r="E50" i="1"/>
  <c r="F91" i="1"/>
  <c r="H50" i="1"/>
  <c r="G50" i="1"/>
  <c r="E91" i="1"/>
  <c r="K46" i="1"/>
</calcChain>
</file>

<file path=xl/sharedStrings.xml><?xml version="1.0" encoding="utf-8"?>
<sst xmlns="http://schemas.openxmlformats.org/spreadsheetml/2006/main" count="235" uniqueCount="129">
  <si>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</si>
  <si>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</si>
  <si>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</si>
  <si>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</si>
  <si>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</si>
  <si>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</si>
  <si>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</si>
  <si>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</si>
  <si>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</si>
  <si>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</si>
  <si>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</si>
  <si>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</si>
  <si>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</si>
  <si>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</si>
  <si>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</si>
  <si>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</si>
  <si>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</si>
  <si>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</si>
  <si>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</si>
  <si>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</si>
  <si>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</si>
  <si>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</si>
  <si>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Nazwa przdmiotu do wyboru</t>
  </si>
  <si>
    <t>Fizyka</t>
  </si>
  <si>
    <t>WYDZIAŁ INŻYNIERII PRODUKCJI</t>
  </si>
  <si>
    <t>Przedmiot do wyboru 1 - blok c</t>
  </si>
  <si>
    <t>Przedmiot do wyboru 2 - blok c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</si>
  <si>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</si>
  <si>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</si>
  <si>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</si>
  <si>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</si>
  <si>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</si>
  <si>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</si>
  <si>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</si>
  <si>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</si>
  <si>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</si>
  <si>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</si>
  <si>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</si>
  <si>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Matematyka 1</t>
  </si>
  <si>
    <t>Język obcy 2</t>
  </si>
  <si>
    <t>Wychowanie fizyczne 2</t>
  </si>
  <si>
    <t>Matematyka 2</t>
  </si>
  <si>
    <t>Język obcy 3</t>
  </si>
  <si>
    <t xml:space="preserve">SEMESTR VI - BLOK B </t>
  </si>
  <si>
    <t>Ogółem godzin w semestrach 5-7</t>
  </si>
  <si>
    <t>Chemia1</t>
  </si>
  <si>
    <t>Technologie informacyjne</t>
  </si>
  <si>
    <t>Metodologia studiów</t>
  </si>
  <si>
    <t>Chemia 2</t>
  </si>
  <si>
    <t>Grafika inżynierska 1</t>
  </si>
  <si>
    <t>Grafika inżynierska 2</t>
  </si>
  <si>
    <t>Informatyka i programowanie</t>
  </si>
  <si>
    <t>Inżynieria środowiska</t>
  </si>
  <si>
    <t>Elektrotechnika i elektronika</t>
  </si>
  <si>
    <t>Maszyny i aparaty przemysłu chemicznego</t>
  </si>
  <si>
    <t>Podstawy automatyki i miernictwa przemysłowego</t>
  </si>
  <si>
    <t>Podstawy inżynierii produktu</t>
  </si>
  <si>
    <t>Technologia chłodnictwa materiałów biologicznych</t>
  </si>
  <si>
    <t>Logistyka produkcji w zakładach przemysłowych</t>
  </si>
  <si>
    <t>Przedmiot do wyboru - blok a</t>
  </si>
  <si>
    <t>Przedmiot do wyboru - blok b</t>
  </si>
  <si>
    <t>Przedmiot do wyboru 1 - blok e</t>
  </si>
  <si>
    <t>Przedmiot do wyboru 2 - blok e</t>
  </si>
  <si>
    <t>Przedmiot do wyboru 3 - blok e</t>
  </si>
  <si>
    <t>Przedmiot do wyboru - blok f</t>
  </si>
  <si>
    <t>Przedmiot do wyboru - blok g</t>
  </si>
  <si>
    <t xml:space="preserve">SEMESTR VI - BLOK A </t>
  </si>
  <si>
    <t>Produkcja biopaliw</t>
  </si>
  <si>
    <t>Podstawy gospodarki energetycznej</t>
  </si>
  <si>
    <t>Procesy barotermiczne w produkcji przemysłowej</t>
  </si>
  <si>
    <t xml:space="preserve">SEMESTR VI - BLOK C </t>
  </si>
  <si>
    <t>Przechowalnictwo i transport chłodniczy</t>
  </si>
  <si>
    <t>Gospodarka produktami ubocznymi</t>
  </si>
  <si>
    <t>Przetwórstwo materiałów biologicznych na cele przemysłowe</t>
  </si>
  <si>
    <t>Inżynieria biochemiczna</t>
  </si>
  <si>
    <t>Podstawy projektowania procesów produkcyjnych</t>
  </si>
  <si>
    <t xml:space="preserve">SEMESTR VII - BLOK E </t>
  </si>
  <si>
    <t>Ciepłownictwo i ogrzewnictwo</t>
  </si>
  <si>
    <t>Zarządzanie jakością</t>
  </si>
  <si>
    <t>Klimatyzacja i wentylacja</t>
  </si>
  <si>
    <t>Materiały biodegradowalne</t>
  </si>
  <si>
    <t xml:space="preserve">SEMESTR VII - BLOK F </t>
  </si>
  <si>
    <t xml:space="preserve">SEMESTR VII - BLOK G </t>
  </si>
  <si>
    <t>Energooszczędne techniki i technologie przemysłowe</t>
  </si>
  <si>
    <t>Organizacja systemów produkcji</t>
  </si>
  <si>
    <t>Techniki cieplne w przetwórstwie materiałów biologicznych</t>
  </si>
  <si>
    <t xml:space="preserve">Przedmiot do wyboru - blok d </t>
  </si>
  <si>
    <t>SEMESTR VI - BLOK D</t>
  </si>
  <si>
    <t>Suszarnictwo materiałów biologicznych</t>
  </si>
  <si>
    <t>Seminarium dyplomowe 1 z przysposobieniem bibliotecznym</t>
  </si>
  <si>
    <t>Ergonomia i BHP</t>
  </si>
  <si>
    <t>Ochrona własności intelektualnej</t>
  </si>
  <si>
    <t>Odzysk materiałów biologicznych i energii z odpadów</t>
  </si>
  <si>
    <t>Wybrane zagadnienia przemysłowej konwersji materiałów biologicznych</t>
  </si>
  <si>
    <t xml:space="preserve">Podstawy eksploatacji maszyn </t>
  </si>
  <si>
    <t xml:space="preserve">Symulacja komputerowa procesów </t>
  </si>
  <si>
    <t>Przetwórstwo materiałów pochodzenia zwierzęcego 1</t>
  </si>
  <si>
    <t>Przetwórstwo materiałów pochodzenia zwierzęcego 2</t>
  </si>
  <si>
    <t xml:space="preserve">Systemy transportowe </t>
  </si>
  <si>
    <t>Zanieczyszczenia chemiczne w procesach przemysłowych</t>
  </si>
  <si>
    <t>Inżynieria polimerów</t>
  </si>
  <si>
    <t>Systemy bezpieczeństwa</t>
  </si>
  <si>
    <t>Praktyki zawodowe 4 tygodnie</t>
  </si>
  <si>
    <t>Seminarium dyplomowe 2</t>
  </si>
  <si>
    <t>Inżynieria przetwórstwa surowców pochodzenia roślinnego 1</t>
  </si>
  <si>
    <t>Inżynieria przetwórstwa surowców pochodzenia roślinnego 2</t>
  </si>
  <si>
    <t>Inżynieria nawozów sztucznych</t>
  </si>
  <si>
    <t>Przedmiot humanistyczny 2 (Komunikacja społeczna/Sztuka negocjacji)</t>
  </si>
  <si>
    <t xml:space="preserve">Przenoszenie substancji i energii </t>
  </si>
  <si>
    <t>Chemia żywności</t>
  </si>
  <si>
    <t>Termodynamika techniczna</t>
  </si>
  <si>
    <t>Termodynamika chemiczna</t>
  </si>
  <si>
    <t>Metody analizy materiałów biologicznych</t>
  </si>
  <si>
    <t xml:space="preserve">Techniczno-technologiczne aspekty przetwórstwa surowców zbożowych </t>
  </si>
  <si>
    <t>Systemy sterowania procesami</t>
  </si>
  <si>
    <t>Przedmiot humanistyczny 3 (Historia techniki/Wiedza o nauce/Historia przemysłu spożywczego/Historia winiarstwa i browarnictwa/Dziedzictwo kulturowe Lubelszczyzny/Filozofia żywienia)</t>
  </si>
  <si>
    <t>Rachunek kosztów dla inżynierów</t>
  </si>
  <si>
    <t>Monitorowanie i modelowanie procesów przemysłowych</t>
  </si>
  <si>
    <t>Procedury kontroli procesów w przemyśle</t>
  </si>
  <si>
    <t xml:space="preserve">Operacje i procesy jednostkowe </t>
  </si>
  <si>
    <t>Opakowania produktów</t>
  </si>
  <si>
    <t xml:space="preserve">             WYDZIAŁ INŻYNIERII PRODUKCJI                                                                                            </t>
  </si>
  <si>
    <t>Technologia chemiczna</t>
  </si>
  <si>
    <t>Projekt inżynierski i egzamin dyplomowy</t>
  </si>
  <si>
    <t>Organization of production systems</t>
  </si>
  <si>
    <t xml:space="preserve">Renewable energy </t>
  </si>
  <si>
    <t>Przedmiot humanistyczny 1 (Etyka w biznesie/Socjologia)</t>
  </si>
  <si>
    <r>
      <t>Kierunek Inżynieria Chemiczna i Procesowa, specj.</t>
    </r>
    <r>
      <rPr>
        <b/>
        <i/>
        <sz val="9"/>
        <rFont val="Arial"/>
        <family val="2"/>
        <charset val="238"/>
      </rPr>
      <t xml:space="preserve"> inżynieria przetwórstwa materiałów biologicznych, </t>
    </r>
    <r>
      <rPr>
        <b/>
        <sz val="9"/>
        <rFont val="Arial"/>
        <family val="2"/>
        <charset val="238"/>
      </rPr>
      <t xml:space="preserve">studia stacjonarne I stopnia.
 Plan studiów zgodny z programem studiów zatwierdzonym Uchwałą nr 73/2018-2019 Senatu UP w Lublinie z dnia 24 maja 2019 r. Obowiązuje dla naboru 2023/2024 </t>
    </r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</si>
  <si>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>inżynieria przetwórstwa materiałów biologicznych</t>
    </r>
    <r>
      <rPr>
        <b/>
        <sz val="9"/>
        <rFont val="Arial"/>
        <family val="2"/>
        <charset val="238"/>
      </rPr>
      <t xml:space="preserve">,                   studia stacjonarne I stopnia. 
 Plan studiów zgodny z programem studiów zatwierdzonym Uchwałą nr 73/2018-2019 Senatu UP w Lublinie z dnia 24 maja 2019 r. Obowiązuje dla naboru 2023/2024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</si>
</sst>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31" fillId="0" borderId="0"/>
    <xf numFmtId="164" fontId="1" fillId="0" borderId="0"/>
  </cellStyleXfs>
  <cellXfs count="247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1" fillId="0" borderId="0" xfId="2"/>
    <xf numFmtId="0" fontId="31" fillId="0" borderId="0" xfId="2" applyAlignment="1">
      <alignment horizontal="center"/>
    </xf>
    <xf numFmtId="0" fontId="5" fillId="2" borderId="3" xfId="2" applyFont="1" applyFill="1" applyBorder="1" applyAlignment="1">
      <alignment horizontal="center" vertical="center" wrapText="1"/>
    </xf>
    <xf numFmtId="164" fontId="5" fillId="2" borderId="2" xfId="4" applyFont="1" applyFill="1" applyBorder="1" applyAlignment="1">
      <alignment horizontal="center" vertical="center" textRotation="90" wrapText="1"/>
    </xf>
    <xf numFmtId="164" fontId="5" fillId="2" borderId="2" xfId="4" applyFont="1" applyFill="1" applyBorder="1" applyAlignment="1">
      <alignment horizontal="center" vertical="center" textRotation="90"/>
    </xf>
    <xf numFmtId="49" fontId="5" fillId="2" borderId="3" xfId="4" applyNumberFormat="1" applyFont="1" applyFill="1" applyBorder="1" applyAlignment="1">
      <alignment horizontal="center" vertical="center" textRotation="90" wrapText="1"/>
    </xf>
    <xf numFmtId="164" fontId="5" fillId="2" borderId="3" xfId="4" applyFont="1" applyFill="1" applyBorder="1" applyAlignment="1">
      <alignment horizontal="center" vertical="center" textRotation="90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textRotation="90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10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1" fontId="9" fillId="0" borderId="3" xfId="2" applyNumberFormat="1" applyFont="1" applyBorder="1" applyAlignment="1">
      <alignment horizontal="center" vertical="center"/>
    </xf>
    <xf numFmtId="1" fontId="10" fillId="0" borderId="3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9" fontId="11" fillId="0" borderId="0" xfId="2" applyNumberFormat="1" applyFont="1"/>
    <xf numFmtId="0" fontId="8" fillId="0" borderId="0" xfId="2" applyFont="1" applyAlignment="1">
      <alignment horizontal="center"/>
    </xf>
    <xf numFmtId="0" fontId="12" fillId="0" borderId="0" xfId="2" applyFont="1"/>
    <xf numFmtId="0" fontId="13" fillId="0" borderId="0" xfId="2" applyFont="1" applyAlignment="1">
      <alignment horizontal="center"/>
    </xf>
    <xf numFmtId="1" fontId="16" fillId="2" borderId="3" xfId="2" applyNumberFormat="1" applyFont="1" applyFill="1" applyBorder="1" applyAlignment="1">
      <alignment horizontal="center" vertical="center"/>
    </xf>
    <xf numFmtId="1" fontId="20" fillId="0" borderId="3" xfId="2" applyNumberFormat="1" applyFont="1" applyBorder="1" applyAlignment="1">
      <alignment horizontal="center" vertical="center"/>
    </xf>
    <xf numFmtId="1" fontId="22" fillId="0" borderId="0" xfId="2" applyNumberFormat="1" applyFont="1" applyAlignment="1">
      <alignment horizontal="center" vertical="center"/>
    </xf>
    <xf numFmtId="0" fontId="6" fillId="0" borderId="4" xfId="2" applyFont="1" applyBorder="1" applyAlignment="1">
      <alignment horizontal="center"/>
    </xf>
    <xf numFmtId="0" fontId="26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2" fillId="0" borderId="0" xfId="2" applyFont="1"/>
    <xf numFmtId="0" fontId="28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7" fillId="0" borderId="0" xfId="2" applyFont="1"/>
    <xf numFmtId="0" fontId="2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" fillId="0" borderId="0" xfId="1"/>
    <xf numFmtId="0" fontId="10" fillId="0" borderId="3" xfId="0" applyFont="1" applyBorder="1"/>
    <xf numFmtId="1" fontId="3" fillId="0" borderId="0" xfId="2" applyNumberFormat="1" applyFont="1"/>
    <xf numFmtId="1" fontId="10" fillId="0" borderId="2" xfId="2" applyNumberFormat="1" applyFont="1" applyBorder="1" applyAlignment="1">
      <alignment horizontal="center" vertical="center"/>
    </xf>
    <xf numFmtId="1" fontId="16" fillId="0" borderId="0" xfId="2" applyNumberFormat="1" applyFont="1" applyAlignment="1">
      <alignment horizontal="center" vertical="center"/>
    </xf>
    <xf numFmtId="1" fontId="10" fillId="0" borderId="6" xfId="2" applyNumberFormat="1" applyFont="1" applyBorder="1" applyAlignment="1">
      <alignment horizontal="center" vertical="center"/>
    </xf>
    <xf numFmtId="1" fontId="10" fillId="0" borderId="0" xfId="2" applyNumberFormat="1" applyFont="1" applyAlignment="1">
      <alignment horizontal="center" vertical="center"/>
    </xf>
    <xf numFmtId="1" fontId="9" fillId="0" borderId="2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" fontId="9" fillId="0" borderId="6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2" fillId="0" borderId="0" xfId="1" applyFont="1"/>
    <xf numFmtId="0" fontId="9" fillId="0" borderId="0" xfId="1" applyFont="1"/>
    <xf numFmtId="0" fontId="10" fillId="0" borderId="0" xfId="0" applyFont="1" applyAlignment="1">
      <alignment vertical="center"/>
    </xf>
    <xf numFmtId="0" fontId="7" fillId="3" borderId="0" xfId="2" applyFont="1" applyFill="1" applyAlignment="1">
      <alignment horizontal="center" textRotation="90"/>
    </xf>
    <xf numFmtId="0" fontId="8" fillId="3" borderId="0" xfId="2" applyFont="1" applyFill="1"/>
    <xf numFmtId="0" fontId="8" fillId="3" borderId="0" xfId="2" applyFont="1" applyFill="1" applyAlignment="1">
      <alignment horizontal="center" wrapText="1"/>
    </xf>
    <xf numFmtId="0" fontId="6" fillId="3" borderId="4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/>
    </xf>
    <xf numFmtId="9" fontId="11" fillId="3" borderId="0" xfId="2" applyNumberFormat="1" applyFont="1" applyFill="1"/>
    <xf numFmtId="0" fontId="8" fillId="3" borderId="0" xfId="2" applyFont="1" applyFill="1" applyAlignment="1">
      <alignment horizontal="center"/>
    </xf>
    <xf numFmtId="0" fontId="12" fillId="3" borderId="0" xfId="2" applyFont="1" applyFill="1"/>
    <xf numFmtId="0" fontId="13" fillId="3" borderId="0" xfId="2" applyFont="1" applyFill="1" applyAlignment="1">
      <alignment horizontal="center"/>
    </xf>
    <xf numFmtId="0" fontId="14" fillId="3" borderId="0" xfId="2" applyFont="1" applyFill="1"/>
    <xf numFmtId="1" fontId="17" fillId="2" borderId="4" xfId="2" applyNumberFormat="1" applyFont="1" applyFill="1" applyBorder="1" applyAlignment="1">
      <alignment horizontal="center" vertical="center"/>
    </xf>
    <xf numFmtId="0" fontId="18" fillId="3" borderId="0" xfId="2" applyFont="1" applyFill="1" applyAlignment="1">
      <alignment horizontal="center"/>
    </xf>
    <xf numFmtId="1" fontId="17" fillId="3" borderId="4" xfId="2" applyNumberFormat="1" applyFont="1" applyFill="1" applyBorder="1" applyAlignment="1">
      <alignment horizontal="center" vertical="center"/>
    </xf>
    <xf numFmtId="9" fontId="13" fillId="3" borderId="0" xfId="2" applyNumberFormat="1" applyFont="1" applyFill="1"/>
    <xf numFmtId="0" fontId="6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2" fillId="3" borderId="0" xfId="2" applyFont="1" applyFill="1"/>
    <xf numFmtId="0" fontId="28" fillId="3" borderId="0" xfId="2" applyFont="1" applyFill="1" applyAlignment="1">
      <alignment horizontal="center"/>
    </xf>
    <xf numFmtId="0" fontId="27" fillId="3" borderId="0" xfId="2" applyFont="1" applyFill="1" applyAlignment="1">
      <alignment horizontal="center"/>
    </xf>
    <xf numFmtId="0" fontId="27" fillId="3" borderId="0" xfId="2" applyFont="1" applyFill="1"/>
    <xf numFmtId="0" fontId="8" fillId="0" borderId="4" xfId="2" applyFont="1" applyBorder="1" applyAlignment="1">
      <alignment horizontal="center" vertical="center"/>
    </xf>
    <xf numFmtId="0" fontId="12" fillId="4" borderId="3" xfId="2" applyFont="1" applyFill="1" applyBorder="1" applyAlignment="1">
      <alignment horizontal="right" vertical="center"/>
    </xf>
    <xf numFmtId="1" fontId="15" fillId="4" borderId="3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" fontId="16" fillId="4" borderId="3" xfId="2" applyNumberFormat="1" applyFont="1" applyFill="1" applyBorder="1" applyAlignment="1">
      <alignment horizontal="center" vertical="center"/>
    </xf>
    <xf numFmtId="1" fontId="16" fillId="4" borderId="10" xfId="2" applyNumberFormat="1" applyFont="1" applyFill="1" applyBorder="1" applyAlignment="1">
      <alignment horizontal="center" vertical="center"/>
    </xf>
    <xf numFmtId="1" fontId="16" fillId="4" borderId="6" xfId="2" applyNumberFormat="1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right" vertical="center"/>
    </xf>
    <xf numFmtId="1" fontId="16" fillId="4" borderId="12" xfId="2" applyNumberFormat="1" applyFont="1" applyFill="1" applyBorder="1" applyAlignment="1">
      <alignment horizontal="center" vertical="center"/>
    </xf>
    <xf numFmtId="1" fontId="16" fillId="4" borderId="13" xfId="2" applyNumberFormat="1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left" vertical="center"/>
    </xf>
    <xf numFmtId="0" fontId="8" fillId="4" borderId="3" xfId="2" applyFont="1" applyFill="1" applyBorder="1" applyAlignment="1">
      <alignment vertical="center"/>
    </xf>
    <xf numFmtId="1" fontId="15" fillId="5" borderId="3" xfId="2" applyNumberFormat="1" applyFont="1" applyFill="1" applyBorder="1" applyAlignment="1">
      <alignment horizontal="center"/>
    </xf>
    <xf numFmtId="0" fontId="14" fillId="0" borderId="0" xfId="2" applyFont="1"/>
    <xf numFmtId="0" fontId="18" fillId="0" borderId="0" xfId="2" applyFont="1" applyAlignment="1">
      <alignment horizontal="center"/>
    </xf>
    <xf numFmtId="0" fontId="19" fillId="0" borderId="0" xfId="2" applyFont="1"/>
    <xf numFmtId="9" fontId="13" fillId="0" borderId="0" xfId="2" applyNumberFormat="1" applyFont="1"/>
    <xf numFmtId="0" fontId="6" fillId="3" borderId="14" xfId="2" applyFont="1" applyFill="1" applyBorder="1" applyAlignment="1">
      <alignment horizontal="center" vertical="center"/>
    </xf>
    <xf numFmtId="1" fontId="15" fillId="4" borderId="12" xfId="2" applyNumberFormat="1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/>
    </xf>
    <xf numFmtId="9" fontId="11" fillId="0" borderId="15" xfId="2" applyNumberFormat="1" applyFont="1" applyBorder="1"/>
    <xf numFmtId="0" fontId="8" fillId="0" borderId="15" xfId="2" applyFont="1" applyBorder="1" applyAlignment="1">
      <alignment horizontal="center"/>
    </xf>
    <xf numFmtId="0" fontId="8" fillId="0" borderId="15" xfId="2" applyFont="1" applyBorder="1"/>
    <xf numFmtId="0" fontId="6" fillId="0" borderId="1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1" fontId="16" fillId="4" borderId="24" xfId="2" applyNumberFormat="1" applyFont="1" applyFill="1" applyBorder="1" applyAlignment="1">
      <alignment horizontal="center" vertical="center"/>
    </xf>
    <xf numFmtId="1" fontId="16" fillId="4" borderId="25" xfId="2" applyNumberFormat="1" applyFont="1" applyFill="1" applyBorder="1" applyAlignment="1">
      <alignment horizontal="center" vertical="center"/>
    </xf>
    <xf numFmtId="1" fontId="16" fillId="4" borderId="14" xfId="2" applyNumberFormat="1" applyFont="1" applyFill="1" applyBorder="1" applyAlignment="1">
      <alignment horizontal="center" vertical="center"/>
    </xf>
    <xf numFmtId="1" fontId="15" fillId="5" borderId="12" xfId="2" applyNumberFormat="1" applyFont="1" applyFill="1" applyBorder="1" applyAlignment="1">
      <alignment horizontal="center" vertical="center"/>
    </xf>
    <xf numFmtId="0" fontId="12" fillId="0" borderId="6" xfId="2" applyFont="1" applyBorder="1"/>
    <xf numFmtId="0" fontId="12" fillId="4" borderId="6" xfId="2" applyFont="1" applyFill="1" applyBorder="1" applyAlignment="1">
      <alignment horizontal="right" vertical="center"/>
    </xf>
    <xf numFmtId="1" fontId="15" fillId="4" borderId="6" xfId="2" applyNumberFormat="1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1" fontId="15" fillId="5" borderId="6" xfId="2" applyNumberFormat="1" applyFont="1" applyFill="1" applyBorder="1" applyAlignment="1">
      <alignment horizontal="center" vertical="center"/>
    </xf>
    <xf numFmtId="0" fontId="5" fillId="6" borderId="5" xfId="2" applyFont="1" applyFill="1" applyBorder="1" applyAlignment="1">
      <alignment vertical="center"/>
    </xf>
    <xf numFmtId="1" fontId="5" fillId="6" borderId="5" xfId="2" applyNumberFormat="1" applyFont="1" applyFill="1" applyBorder="1" applyAlignment="1">
      <alignment horizontal="center" vertical="center" wrapText="1"/>
    </xf>
    <xf numFmtId="164" fontId="5" fillId="6" borderId="5" xfId="4" applyFont="1" applyFill="1" applyBorder="1" applyAlignment="1">
      <alignment horizontal="center" vertical="center" textRotation="90" wrapText="1"/>
    </xf>
    <xf numFmtId="164" fontId="5" fillId="6" borderId="5" xfId="4" applyFont="1" applyFill="1" applyBorder="1" applyAlignment="1">
      <alignment horizontal="center" vertical="center" textRotation="90"/>
    </xf>
    <xf numFmtId="49" fontId="5" fillId="6" borderId="5" xfId="4" applyNumberFormat="1" applyFont="1" applyFill="1" applyBorder="1" applyAlignment="1">
      <alignment horizontal="center" vertical="center" textRotation="90" wrapText="1"/>
    </xf>
    <xf numFmtId="0" fontId="9" fillId="7" borderId="6" xfId="0" applyFont="1" applyFill="1" applyBorder="1"/>
    <xf numFmtId="1" fontId="9" fillId="7" borderId="6" xfId="0" applyNumberFormat="1" applyFont="1" applyFill="1" applyBorder="1" applyAlignment="1">
      <alignment horizontal="center"/>
    </xf>
    <xf numFmtId="0" fontId="9" fillId="7" borderId="6" xfId="2" applyFont="1" applyFill="1" applyBorder="1" applyAlignment="1">
      <alignment horizontal="center" vertical="center"/>
    </xf>
    <xf numFmtId="1" fontId="9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/>
    </xf>
    <xf numFmtId="1" fontId="10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/>
    <xf numFmtId="0" fontId="10" fillId="7" borderId="6" xfId="2" applyFont="1" applyFill="1" applyBorder="1" applyAlignment="1">
      <alignment horizontal="center" vertical="center"/>
    </xf>
    <xf numFmtId="0" fontId="10" fillId="7" borderId="6" xfId="2" applyFont="1" applyFill="1" applyBorder="1"/>
    <xf numFmtId="0" fontId="9" fillId="7" borderId="6" xfId="0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 vertical="center"/>
    </xf>
    <xf numFmtId="1" fontId="9" fillId="7" borderId="3" xfId="2" applyNumberFormat="1" applyFont="1" applyFill="1" applyBorder="1" applyAlignment="1">
      <alignment horizontal="center" vertical="center"/>
    </xf>
    <xf numFmtId="1" fontId="10" fillId="7" borderId="3" xfId="2" applyNumberFormat="1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9" fillId="7" borderId="3" xfId="0" applyFont="1" applyFill="1" applyBorder="1"/>
    <xf numFmtId="1" fontId="10" fillId="7" borderId="3" xfId="0" applyNumberFormat="1" applyFont="1" applyFill="1" applyBorder="1" applyAlignment="1">
      <alignment horizontal="center"/>
    </xf>
    <xf numFmtId="1" fontId="10" fillId="7" borderId="5" xfId="0" applyNumberFormat="1" applyFont="1" applyFill="1" applyBorder="1" applyAlignment="1">
      <alignment horizontal="center"/>
    </xf>
    <xf numFmtId="1" fontId="9" fillId="7" borderId="5" xfId="2" applyNumberFormat="1" applyFont="1" applyFill="1" applyBorder="1" applyAlignment="1">
      <alignment horizontal="center" vertical="center"/>
    </xf>
    <xf numFmtId="1" fontId="10" fillId="7" borderId="5" xfId="2" applyNumberFormat="1" applyFont="1" applyFill="1" applyBorder="1" applyAlignment="1">
      <alignment horizontal="center" vertical="center"/>
    </xf>
    <xf numFmtId="0" fontId="10" fillId="7" borderId="3" xfId="0" applyFont="1" applyFill="1" applyBorder="1"/>
    <xf numFmtId="1" fontId="10" fillId="7" borderId="2" xfId="2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21" fillId="6" borderId="3" xfId="2" applyFont="1" applyFill="1" applyBorder="1" applyAlignment="1">
      <alignment vertical="center"/>
    </xf>
    <xf numFmtId="1" fontId="15" fillId="7" borderId="3" xfId="2" applyNumberFormat="1" applyFont="1" applyFill="1" applyBorder="1" applyAlignment="1">
      <alignment horizontal="center"/>
    </xf>
    <xf numFmtId="1" fontId="15" fillId="6" borderId="3" xfId="2" applyNumberFormat="1" applyFont="1" applyFill="1" applyBorder="1" applyAlignment="1">
      <alignment horizontal="center" vertical="center"/>
    </xf>
    <xf numFmtId="1" fontId="23" fillId="7" borderId="3" xfId="2" applyNumberFormat="1" applyFont="1" applyFill="1" applyBorder="1" applyAlignment="1">
      <alignment horizontal="left" vertical="center"/>
    </xf>
    <xf numFmtId="1" fontId="24" fillId="7" borderId="0" xfId="2" applyNumberFormat="1" applyFont="1" applyFill="1" applyAlignment="1">
      <alignment vertical="center"/>
    </xf>
    <xf numFmtId="1" fontId="25" fillId="7" borderId="3" xfId="2" applyNumberFormat="1" applyFont="1" applyFill="1" applyBorder="1" applyAlignment="1">
      <alignment horizontal="center" vertical="center"/>
    </xf>
    <xf numFmtId="1" fontId="14" fillId="7" borderId="3" xfId="2" applyNumberFormat="1" applyFont="1" applyFill="1" applyBorder="1" applyAlignment="1">
      <alignment horizontal="center" vertical="center"/>
    </xf>
    <xf numFmtId="165" fontId="15" fillId="7" borderId="3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vertical="center"/>
    </xf>
    <xf numFmtId="1" fontId="5" fillId="6" borderId="3" xfId="2" applyNumberFormat="1" applyFont="1" applyFill="1" applyBorder="1" applyAlignment="1">
      <alignment horizontal="center" vertical="center" wrapText="1"/>
    </xf>
    <xf numFmtId="164" fontId="5" fillId="6" borderId="2" xfId="4" applyFont="1" applyFill="1" applyBorder="1" applyAlignment="1">
      <alignment horizontal="center" vertical="center" textRotation="90" wrapText="1"/>
    </xf>
    <xf numFmtId="164" fontId="5" fillId="6" borderId="2" xfId="4" applyFont="1" applyFill="1" applyBorder="1" applyAlignment="1">
      <alignment horizontal="center" vertical="center" textRotation="90"/>
    </xf>
    <xf numFmtId="49" fontId="5" fillId="6" borderId="3" xfId="4" applyNumberFormat="1" applyFont="1" applyFill="1" applyBorder="1" applyAlignment="1">
      <alignment horizontal="center" vertical="center" textRotation="90" wrapText="1"/>
    </xf>
    <xf numFmtId="164" fontId="5" fillId="6" borderId="3" xfId="4" applyFont="1" applyFill="1" applyBorder="1" applyAlignment="1">
      <alignment horizontal="center" vertical="center" textRotation="90" wrapText="1"/>
    </xf>
    <xf numFmtId="0" fontId="10" fillId="7" borderId="2" xfId="0" applyFont="1" applyFill="1" applyBorder="1"/>
    <xf numFmtId="1" fontId="10" fillId="7" borderId="2" xfId="0" applyNumberFormat="1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1" fontId="9" fillId="7" borderId="2" xfId="2" applyNumberFormat="1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center"/>
    </xf>
    <xf numFmtId="0" fontId="10" fillId="7" borderId="6" xfId="2" applyFont="1" applyFill="1" applyBorder="1" applyAlignment="1">
      <alignment horizontal="center"/>
    </xf>
    <xf numFmtId="1" fontId="9" fillId="7" borderId="8" xfId="2" applyNumberFormat="1" applyFont="1" applyFill="1" applyBorder="1" applyAlignment="1">
      <alignment horizontal="center" vertical="center"/>
    </xf>
    <xf numFmtId="0" fontId="10" fillId="7" borderId="12" xfId="0" applyFont="1" applyFill="1" applyBorder="1"/>
    <xf numFmtId="1" fontId="10" fillId="7" borderId="7" xfId="0" applyNumberFormat="1" applyFont="1" applyFill="1" applyBorder="1" applyAlignment="1">
      <alignment horizontal="center"/>
    </xf>
    <xf numFmtId="0" fontId="9" fillId="7" borderId="7" xfId="2" applyFont="1" applyFill="1" applyBorder="1" applyAlignment="1">
      <alignment horizontal="center" vertical="center"/>
    </xf>
    <xf numFmtId="1" fontId="9" fillId="7" borderId="7" xfId="2" applyNumberFormat="1" applyFont="1" applyFill="1" applyBorder="1" applyAlignment="1">
      <alignment horizontal="center" vertical="center"/>
    </xf>
    <xf numFmtId="1" fontId="10" fillId="7" borderId="7" xfId="2" applyNumberFormat="1" applyFont="1" applyFill="1" applyBorder="1" applyAlignment="1">
      <alignment horizontal="center" vertical="center"/>
    </xf>
    <xf numFmtId="0" fontId="10" fillId="7" borderId="13" xfId="0" applyFont="1" applyFill="1" applyBorder="1"/>
    <xf numFmtId="1" fontId="10" fillId="7" borderId="6" xfId="0" applyNumberFormat="1" applyFont="1" applyFill="1" applyBorder="1" applyAlignment="1">
      <alignment horizontal="center"/>
    </xf>
    <xf numFmtId="0" fontId="12" fillId="7" borderId="11" xfId="2" applyFont="1" applyFill="1" applyBorder="1" applyAlignment="1">
      <alignment horizontal="left" vertical="center"/>
    </xf>
    <xf numFmtId="1" fontId="12" fillId="7" borderId="11" xfId="2" applyNumberFormat="1" applyFont="1" applyFill="1" applyBorder="1" applyAlignment="1">
      <alignment horizontal="left" vertical="center"/>
    </xf>
    <xf numFmtId="0" fontId="12" fillId="7" borderId="4" xfId="2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 vertical="center"/>
    </xf>
    <xf numFmtId="1" fontId="9" fillId="7" borderId="12" xfId="2" applyNumberFormat="1" applyFont="1" applyFill="1" applyBorder="1" applyAlignment="1">
      <alignment horizontal="center" vertical="center"/>
    </xf>
    <xf numFmtId="1" fontId="10" fillId="7" borderId="12" xfId="2" applyNumberFormat="1" applyFont="1" applyFill="1" applyBorder="1" applyAlignment="1">
      <alignment horizontal="center" vertical="center"/>
    </xf>
    <xf numFmtId="1" fontId="8" fillId="7" borderId="3" xfId="2" applyNumberFormat="1" applyFont="1" applyFill="1" applyBorder="1" applyAlignment="1">
      <alignment horizontal="left" vertical="center"/>
    </xf>
    <xf numFmtId="1" fontId="30" fillId="7" borderId="3" xfId="2" applyNumberFormat="1" applyFont="1" applyFill="1" applyBorder="1" applyAlignment="1">
      <alignment horizontal="center" vertical="center"/>
    </xf>
    <xf numFmtId="0" fontId="12" fillId="7" borderId="13" xfId="2" applyFont="1" applyFill="1" applyBorder="1" applyAlignment="1">
      <alignment horizontal="left" vertical="center"/>
    </xf>
    <xf numFmtId="1" fontId="22" fillId="7" borderId="0" xfId="2" applyNumberFormat="1" applyFont="1" applyFill="1" applyAlignment="1">
      <alignment horizontal="center" vertical="center"/>
    </xf>
    <xf numFmtId="0" fontId="26" fillId="7" borderId="0" xfId="2" applyFont="1" applyFill="1" applyAlignment="1">
      <alignment horizontal="center" vertical="center"/>
    </xf>
    <xf numFmtId="0" fontId="0" fillId="7" borderId="0" xfId="2" applyFont="1" applyFill="1" applyAlignment="1">
      <alignment horizontal="center" vertical="center"/>
    </xf>
    <xf numFmtId="0" fontId="8" fillId="7" borderId="0" xfId="2" applyFont="1" applyFill="1"/>
    <xf numFmtId="0" fontId="10" fillId="7" borderId="5" xfId="0" applyFont="1" applyFill="1" applyBorder="1"/>
    <xf numFmtId="0" fontId="10" fillId="7" borderId="7" xfId="0" applyFont="1" applyFill="1" applyBorder="1"/>
    <xf numFmtId="0" fontId="10" fillId="7" borderId="7" xfId="2" applyFont="1" applyFill="1" applyBorder="1" applyAlignment="1">
      <alignment horizontal="center" vertical="center"/>
    </xf>
    <xf numFmtId="0" fontId="1" fillId="7" borderId="0" xfId="1" applyFill="1"/>
    <xf numFmtId="0" fontId="8" fillId="7" borderId="10" xfId="2" applyFont="1" applyFill="1" applyBorder="1" applyAlignment="1">
      <alignment horizontal="left" vertical="center"/>
    </xf>
    <xf numFmtId="0" fontId="8" fillId="7" borderId="11" xfId="2" applyFont="1" applyFill="1" applyBorder="1" applyAlignment="1">
      <alignment horizontal="left" vertical="center"/>
    </xf>
    <xf numFmtId="0" fontId="8" fillId="7" borderId="4" xfId="2" applyFont="1" applyFill="1" applyBorder="1" applyAlignment="1">
      <alignment horizontal="left" vertical="center"/>
    </xf>
    <xf numFmtId="0" fontId="12" fillId="0" borderId="10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23" fillId="0" borderId="0" xfId="2" applyFont="1" applyAlignment="1">
      <alignment horizontal="right"/>
    </xf>
    <xf numFmtId="1" fontId="23" fillId="0" borderId="0" xfId="2" applyNumberFormat="1" applyFont="1" applyAlignment="1">
      <alignment horizontal="center" vertical="center" wrapText="1"/>
    </xf>
    <xf numFmtId="0" fontId="8" fillId="7" borderId="6" xfId="2" applyFont="1" applyFill="1" applyBorder="1" applyAlignment="1">
      <alignment horizontal="left" vertical="center"/>
    </xf>
    <xf numFmtId="0" fontId="12" fillId="7" borderId="24" xfId="2" applyFont="1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12" fillId="7" borderId="13" xfId="2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17" xfId="0" applyFill="1" applyBorder="1" applyAlignment="1">
      <alignment vertical="center"/>
    </xf>
    <xf numFmtId="0" fontId="12" fillId="7" borderId="10" xfId="2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9" fillId="7" borderId="22" xfId="1" applyFont="1" applyFill="1" applyBorder="1"/>
    <xf numFmtId="0" fontId="10" fillId="7" borderId="27" xfId="0" applyFont="1" applyFill="1" applyBorder="1"/>
    <xf numFmtId="0" fontId="9" fillId="7" borderId="28" xfId="1" applyFont="1" applyFill="1" applyBorder="1"/>
    <xf numFmtId="0" fontId="10" fillId="7" borderId="4" xfId="0" applyFont="1" applyFill="1" applyBorder="1"/>
    <xf numFmtId="0" fontId="9" fillId="7" borderId="6" xfId="1" applyFont="1" applyFill="1" applyBorder="1" applyAlignment="1">
      <alignment vertical="center"/>
    </xf>
    <xf numFmtId="0" fontId="8" fillId="0" borderId="13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0" fontId="9" fillId="3" borderId="19" xfId="1" applyFont="1" applyFill="1" applyBorder="1" applyAlignment="1">
      <alignment vertical="center"/>
    </xf>
    <xf numFmtId="0" fontId="9" fillId="0" borderId="6" xfId="1" applyFont="1" applyBorder="1" applyAlignment="1">
      <alignment vertical="center"/>
    </xf>
    <xf numFmtId="0" fontId="10" fillId="0" borderId="10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9" fillId="0" borderId="22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8" fillId="0" borderId="10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10" fillId="0" borderId="13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3"/>
  <sheetViews>
    <sheetView tabSelected="1" view="pageBreakPreview" topLeftCell="A67" zoomScale="90" zoomScaleNormal="90" zoomScaleSheetLayoutView="90" workbookViewId="0">
      <selection activeCell="AB89" sqref="AB89"/>
    </sheetView>
  </sheetViews>
  <sheetFormatPr defaultColWidth="9.140625" defaultRowHeight="12.75" x14ac:dyDescent="0.2"/>
  <cols>
    <col min="1" max="1" width="53.5703125" style="1" customWidth="1"/>
    <col min="2" max="2" width="6.28515625" style="44" customWidth="1"/>
    <col min="3" max="3" width="6.28515625" style="3" customWidth="1"/>
    <col min="4" max="4" width="11" style="3" customWidth="1"/>
    <col min="5" max="9" width="6.28515625" style="3" customWidth="1"/>
    <col min="10" max="10" width="6.28515625" style="4" customWidth="1"/>
    <col min="11" max="11" width="9.140625" style="5" hidden="1" customWidth="1"/>
    <col min="12" max="13" width="9.140625" style="6" hidden="1" customWidth="1"/>
    <col min="14" max="14" width="9.140625" style="7" hidden="1" customWidth="1"/>
    <col min="15" max="16" width="9.140625" style="8" hidden="1" customWidth="1"/>
    <col min="17" max="16384" width="9.140625" style="7"/>
  </cols>
  <sheetData>
    <row r="1" spans="1:16" x14ac:dyDescent="0.2">
      <c r="A1" s="198" t="s">
        <v>121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6" ht="48" customHeight="1" x14ac:dyDescent="0.2">
      <c r="A2" s="199" t="s">
        <v>127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6" x14ac:dyDescent="0.2">
      <c r="J3" s="3"/>
    </row>
    <row r="4" spans="1:16" s="16" customFormat="1" ht="84" customHeight="1" x14ac:dyDescent="0.25">
      <c r="A4" s="116" t="s">
        <v>0</v>
      </c>
      <c r="B4" s="117" t="s">
        <v>1</v>
      </c>
      <c r="C4" s="118" t="s">
        <v>2</v>
      </c>
      <c r="D4" s="118" t="s">
        <v>3</v>
      </c>
      <c r="E4" s="119" t="s">
        <v>4</v>
      </c>
      <c r="F4" s="120" t="s">
        <v>5</v>
      </c>
      <c r="G4" s="120" t="s">
        <v>6</v>
      </c>
      <c r="H4" s="118" t="s">
        <v>7</v>
      </c>
      <c r="I4" s="119" t="s">
        <v>8</v>
      </c>
      <c r="J4" s="119" t="s">
        <v>9</v>
      </c>
      <c r="K4" s="14" t="s">
        <v>10</v>
      </c>
      <c r="L4" s="15" t="s">
        <v>11</v>
      </c>
      <c r="M4" s="15" t="s">
        <v>12</v>
      </c>
      <c r="O4" s="17" t="s">
        <v>13</v>
      </c>
      <c r="P4" s="17" t="s">
        <v>14</v>
      </c>
    </row>
    <row r="5" spans="1:16" s="59" customFormat="1" ht="13.5" customHeight="1" x14ac:dyDescent="0.25">
      <c r="A5" s="200" t="s">
        <v>27</v>
      </c>
      <c r="B5" s="200"/>
      <c r="C5" s="200"/>
      <c r="D5" s="200"/>
      <c r="E5" s="200"/>
      <c r="F5" s="200"/>
      <c r="G5" s="200"/>
      <c r="H5" s="200"/>
      <c r="I5" s="200"/>
      <c r="J5" s="200"/>
      <c r="K5" s="14"/>
      <c r="L5" s="58"/>
      <c r="M5" s="58"/>
      <c r="O5" s="60"/>
      <c r="P5" s="60"/>
    </row>
    <row r="6" spans="1:16" s="16" customFormat="1" ht="12.6" customHeight="1" x14ac:dyDescent="0.25">
      <c r="A6" s="127" t="s">
        <v>37</v>
      </c>
      <c r="B6" s="131">
        <v>0</v>
      </c>
      <c r="C6" s="135" t="s">
        <v>16</v>
      </c>
      <c r="D6" s="134">
        <v>30</v>
      </c>
      <c r="E6" s="134">
        <v>0</v>
      </c>
      <c r="F6" s="134">
        <v>30</v>
      </c>
      <c r="G6" s="135">
        <v>0</v>
      </c>
      <c r="H6" s="134">
        <v>0</v>
      </c>
      <c r="I6" s="134">
        <f>ROUNDUP(E6/15,0)</f>
        <v>0</v>
      </c>
      <c r="J6" s="134">
        <f>ROUNDUP((F6+G6+H6)/15,0)</f>
        <v>2</v>
      </c>
      <c r="K6" s="22" t="str">
        <f t="shared" ref="K6:K13" si="0">"#REF!/25"</f>
        <v>#REF!/25</v>
      </c>
      <c r="L6" s="23">
        <v>0</v>
      </c>
      <c r="M6" s="23" t="e">
        <f>IF(#REF!&gt;0,1,0)</f>
        <v>#REF!</v>
      </c>
      <c r="N6" s="24" t="str">
        <f>"#REF!/E5"</f>
        <v>#REF!/E5</v>
      </c>
      <c r="O6" s="25">
        <v>3</v>
      </c>
      <c r="P6" s="25" t="str">
        <f>"#REF!-P5"</f>
        <v>#REF!-P5</v>
      </c>
    </row>
    <row r="7" spans="1:16" s="16" customFormat="1" ht="11.25" customHeight="1" x14ac:dyDescent="0.25">
      <c r="A7" s="121" t="s">
        <v>38</v>
      </c>
      <c r="B7" s="122">
        <v>7</v>
      </c>
      <c r="C7" s="123" t="s">
        <v>15</v>
      </c>
      <c r="D7" s="124">
        <f t="shared" ref="D7:D13" si="1">SUM(E7:H7)</f>
        <v>75</v>
      </c>
      <c r="E7" s="125">
        <v>30</v>
      </c>
      <c r="F7" s="125">
        <v>45</v>
      </c>
      <c r="G7" s="125">
        <v>0</v>
      </c>
      <c r="H7" s="124">
        <v>0</v>
      </c>
      <c r="I7" s="124">
        <f t="shared" ref="I7:I12" si="2">ROUNDUP(E7/15,0)</f>
        <v>2</v>
      </c>
      <c r="J7" s="126">
        <f>ROUNDUP((F7+G7+H7)/15,0)</f>
        <v>3</v>
      </c>
      <c r="K7" s="22" t="str">
        <f t="shared" si="0"/>
        <v>#REF!/25</v>
      </c>
      <c r="L7" s="23">
        <v>0</v>
      </c>
      <c r="M7" s="23" t="e">
        <f>IF(#REF!&gt;0,1,0)</f>
        <v>#REF!</v>
      </c>
      <c r="N7" s="24" t="str">
        <f>"#REF!/E6"</f>
        <v>#REF!/E6</v>
      </c>
      <c r="O7" s="25">
        <v>2</v>
      </c>
      <c r="P7" s="25" t="str">
        <f>"#REF!-P6"</f>
        <v>#REF!-P6</v>
      </c>
    </row>
    <row r="8" spans="1:16" s="16" customFormat="1" ht="12" customHeight="1" x14ac:dyDescent="0.25">
      <c r="A8" s="121" t="s">
        <v>45</v>
      </c>
      <c r="B8" s="122">
        <v>7</v>
      </c>
      <c r="C8" s="123" t="s">
        <v>15</v>
      </c>
      <c r="D8" s="124">
        <f t="shared" si="1"/>
        <v>75</v>
      </c>
      <c r="E8" s="125">
        <v>30</v>
      </c>
      <c r="F8" s="125">
        <v>15</v>
      </c>
      <c r="G8" s="125">
        <v>30</v>
      </c>
      <c r="H8" s="124">
        <v>0</v>
      </c>
      <c r="I8" s="124">
        <f t="shared" si="2"/>
        <v>2</v>
      </c>
      <c r="J8" s="126">
        <v>3</v>
      </c>
      <c r="K8" s="22" t="str">
        <f t="shared" si="0"/>
        <v>#REF!/25</v>
      </c>
      <c r="L8" s="23">
        <v>0</v>
      </c>
      <c r="M8" s="23">
        <f>IF(G7&gt;0,1,0)</f>
        <v>0</v>
      </c>
      <c r="N8" s="24" t="str">
        <f>"#REF!/E7"</f>
        <v>#REF!/E7</v>
      </c>
      <c r="O8" s="25">
        <f>D7/25</f>
        <v>3</v>
      </c>
      <c r="P8" s="25" t="str">
        <f>"#REF!-P7"</f>
        <v>#REF!-P7</v>
      </c>
    </row>
    <row r="9" spans="1:16" s="16" customFormat="1" ht="12" customHeight="1" x14ac:dyDescent="0.25">
      <c r="A9" s="121" t="s">
        <v>23</v>
      </c>
      <c r="B9" s="122">
        <v>6</v>
      </c>
      <c r="C9" s="123" t="s">
        <v>15</v>
      </c>
      <c r="D9" s="124">
        <f t="shared" si="1"/>
        <v>60</v>
      </c>
      <c r="E9" s="125">
        <v>30</v>
      </c>
      <c r="F9" s="125">
        <v>10</v>
      </c>
      <c r="G9" s="125">
        <v>20</v>
      </c>
      <c r="H9" s="124">
        <v>0</v>
      </c>
      <c r="I9" s="124">
        <f t="shared" si="2"/>
        <v>2</v>
      </c>
      <c r="J9" s="126">
        <f>ROUNDUP((F9+G9+H9)/15,0)</f>
        <v>2</v>
      </c>
      <c r="K9" s="22" t="str">
        <f t="shared" si="0"/>
        <v>#REF!/25</v>
      </c>
      <c r="L9" s="23">
        <v>0</v>
      </c>
      <c r="M9" s="23">
        <f>IF(G8&gt;0,1,0)</f>
        <v>1</v>
      </c>
      <c r="N9" s="24" t="str">
        <f>"#REF!/E8"</f>
        <v>#REF!/E8</v>
      </c>
      <c r="O9" s="25">
        <v>0.6</v>
      </c>
      <c r="P9" s="25" t="str">
        <f>"#REF!-P8"</f>
        <v>#REF!-P8</v>
      </c>
    </row>
    <row r="10" spans="1:16" s="26" customFormat="1" ht="12.6" customHeight="1" x14ac:dyDescent="0.25">
      <c r="A10" s="127" t="s">
        <v>126</v>
      </c>
      <c r="B10" s="122">
        <v>2</v>
      </c>
      <c r="C10" s="128" t="s">
        <v>16</v>
      </c>
      <c r="D10" s="124">
        <f t="shared" si="1"/>
        <v>30</v>
      </c>
      <c r="E10" s="125">
        <v>30</v>
      </c>
      <c r="F10" s="125">
        <v>0</v>
      </c>
      <c r="G10" s="125">
        <v>0</v>
      </c>
      <c r="H10" s="124">
        <v>0</v>
      </c>
      <c r="I10" s="126">
        <f t="shared" si="2"/>
        <v>2</v>
      </c>
      <c r="J10" s="126">
        <f>ROUNDUP((F10+G10+H10)/15,0)</f>
        <v>0</v>
      </c>
      <c r="K10" s="22" t="str">
        <f t="shared" si="0"/>
        <v>#REF!/25</v>
      </c>
      <c r="L10" s="23">
        <v>0</v>
      </c>
      <c r="M10" s="23">
        <f>IF(G9&gt;0,1,0)</f>
        <v>1</v>
      </c>
      <c r="N10" s="24" t="str">
        <f>"#REF!/E9"</f>
        <v>#REF!/E9</v>
      </c>
      <c r="O10" s="25">
        <v>0.6</v>
      </c>
      <c r="P10" s="25" t="str">
        <f>"#REF!-P9"</f>
        <v>#REF!-P9</v>
      </c>
    </row>
    <row r="11" spans="1:16" s="16" customFormat="1" ht="12.6" customHeight="1" x14ac:dyDescent="0.25">
      <c r="A11" s="121" t="s">
        <v>46</v>
      </c>
      <c r="B11" s="122">
        <v>2</v>
      </c>
      <c r="C11" s="123" t="s">
        <v>16</v>
      </c>
      <c r="D11" s="124">
        <f t="shared" si="1"/>
        <v>30</v>
      </c>
      <c r="E11" s="125">
        <v>15</v>
      </c>
      <c r="F11" s="125">
        <v>0</v>
      </c>
      <c r="G11" s="125">
        <v>15</v>
      </c>
      <c r="H11" s="124">
        <v>0</v>
      </c>
      <c r="I11" s="124">
        <f t="shared" si="2"/>
        <v>1</v>
      </c>
      <c r="J11" s="126">
        <f>ROUNDUP((F11+G11+H11)/15,0)</f>
        <v>1</v>
      </c>
      <c r="K11" s="22" t="str">
        <f t="shared" si="0"/>
        <v>#REF!/25</v>
      </c>
      <c r="L11" s="27">
        <v>1</v>
      </c>
      <c r="M11" s="23">
        <f>IF(G11&gt;0,1,0)</f>
        <v>1</v>
      </c>
      <c r="N11" s="24" t="str">
        <f>"#REF!/E10"</f>
        <v>#REF!/E10</v>
      </c>
      <c r="O11" s="25">
        <f>D11/25</f>
        <v>1.2</v>
      </c>
      <c r="P11" s="25" t="str">
        <f>"#REF!-P10"</f>
        <v>#REF!-P10</v>
      </c>
    </row>
    <row r="12" spans="1:16" s="91" customFormat="1" ht="12.6" customHeight="1" x14ac:dyDescent="0.25">
      <c r="A12" s="129" t="s">
        <v>49</v>
      </c>
      <c r="B12" s="122">
        <v>3</v>
      </c>
      <c r="C12" s="123" t="s">
        <v>16</v>
      </c>
      <c r="D12" s="124">
        <f t="shared" si="1"/>
        <v>30</v>
      </c>
      <c r="E12" s="125">
        <v>15</v>
      </c>
      <c r="F12" s="130">
        <v>5</v>
      </c>
      <c r="G12" s="130">
        <v>10</v>
      </c>
      <c r="H12" s="124">
        <v>0</v>
      </c>
      <c r="I12" s="124">
        <f t="shared" si="2"/>
        <v>1</v>
      </c>
      <c r="J12" s="126">
        <f>ROUNDUP((F12+G12+H12)/15,0)</f>
        <v>1</v>
      </c>
      <c r="K12" s="22" t="str">
        <f t="shared" si="0"/>
        <v>#REF!/25</v>
      </c>
      <c r="L12" s="23">
        <v>0</v>
      </c>
      <c r="M12" s="23">
        <f>IF(G12&gt;0,1,0)</f>
        <v>1</v>
      </c>
      <c r="N12" s="24" t="str">
        <f>"#REF!/E11"</f>
        <v>#REF!/E11</v>
      </c>
      <c r="O12" s="25">
        <v>1</v>
      </c>
      <c r="P12" s="25" t="str">
        <f>"#REF!-P11"</f>
        <v>#REF!-P11</v>
      </c>
    </row>
    <row r="13" spans="1:16" s="16" customFormat="1" ht="12.6" customHeight="1" x14ac:dyDescent="0.25">
      <c r="A13" s="121" t="s">
        <v>47</v>
      </c>
      <c r="B13" s="122">
        <v>0</v>
      </c>
      <c r="C13" s="128" t="s">
        <v>16</v>
      </c>
      <c r="D13" s="124">
        <f t="shared" si="1"/>
        <v>5</v>
      </c>
      <c r="E13" s="125">
        <v>5</v>
      </c>
      <c r="F13" s="125">
        <v>0</v>
      </c>
      <c r="G13" s="125">
        <v>0</v>
      </c>
      <c r="H13" s="124">
        <v>0</v>
      </c>
      <c r="I13" s="126">
        <v>1</v>
      </c>
      <c r="J13" s="126">
        <f>ROUNDUP((F13+G13+H13)/15,0)</f>
        <v>0</v>
      </c>
      <c r="K13" s="22" t="str">
        <f t="shared" si="0"/>
        <v>#REF!/25</v>
      </c>
      <c r="L13" s="27">
        <v>1</v>
      </c>
      <c r="M13" s="23">
        <f>IF(G13&gt;0,1,0)</f>
        <v>0</v>
      </c>
      <c r="N13" s="24" t="str">
        <f>"#REF!/E12"</f>
        <v>#REF!/E12</v>
      </c>
      <c r="O13" s="25">
        <f>D13/25</f>
        <v>0.2</v>
      </c>
      <c r="P13" s="25" t="str">
        <f>"#REF!-P12"</f>
        <v>#REF!-P12</v>
      </c>
    </row>
    <row r="14" spans="1:16" s="16" customFormat="1" ht="12.6" hidden="1" customHeight="1" x14ac:dyDescent="0.25">
      <c r="K14" s="22"/>
      <c r="L14" s="27"/>
      <c r="M14" s="23">
        <f>IF(G10&gt;0,1,0)</f>
        <v>0</v>
      </c>
      <c r="N14" s="24"/>
      <c r="O14" s="25"/>
      <c r="P14" s="25"/>
    </row>
    <row r="15" spans="1:16" s="65" customFormat="1" ht="12.6" customHeight="1" x14ac:dyDescent="0.25">
      <c r="A15" s="85" t="s">
        <v>17</v>
      </c>
      <c r="B15" s="96">
        <f>SUM(B6:B14)</f>
        <v>27</v>
      </c>
      <c r="C15" s="97">
        <f>COUNTIF(C6:C13,"e")</f>
        <v>3</v>
      </c>
      <c r="D15" s="107">
        <f t="shared" ref="D15:I15" si="3">SUM(D6:D14)</f>
        <v>335</v>
      </c>
      <c r="E15" s="108">
        <f t="shared" si="3"/>
        <v>155</v>
      </c>
      <c r="F15" s="108">
        <f t="shared" si="3"/>
        <v>105</v>
      </c>
      <c r="G15" s="108">
        <f t="shared" si="3"/>
        <v>75</v>
      </c>
      <c r="H15" s="109">
        <f t="shared" si="3"/>
        <v>0</v>
      </c>
      <c r="I15" s="86">
        <f t="shared" si="3"/>
        <v>11</v>
      </c>
      <c r="J15" s="110">
        <f>ROUNDUP((F15+G15+H15)/15,0)</f>
        <v>12</v>
      </c>
      <c r="K15" s="68">
        <f>SUM(K6:K14)</f>
        <v>0</v>
      </c>
      <c r="L15" s="69"/>
      <c r="M15" s="62"/>
      <c r="N15" s="63"/>
      <c r="O15" s="64"/>
      <c r="P15" s="64"/>
    </row>
    <row r="16" spans="1:16" s="65" customFormat="1" ht="13.5" customHeight="1" x14ac:dyDescent="0.25">
      <c r="A16" s="204" t="s">
        <v>28</v>
      </c>
      <c r="B16" s="205"/>
      <c r="C16" s="205"/>
      <c r="D16" s="205"/>
      <c r="E16" s="206"/>
      <c r="F16" s="206"/>
      <c r="G16" s="206"/>
      <c r="H16" s="205"/>
      <c r="I16" s="205"/>
      <c r="J16" s="207"/>
      <c r="K16" s="70"/>
      <c r="L16" s="69"/>
      <c r="M16" s="62"/>
      <c r="N16" s="63"/>
      <c r="O16" s="64"/>
      <c r="P16" s="64"/>
    </row>
    <row r="17" spans="1:16" s="26" customFormat="1" ht="12.6" customHeight="1" x14ac:dyDescent="0.25">
      <c r="A17" s="127" t="s">
        <v>36</v>
      </c>
      <c r="B17" s="131">
        <v>2</v>
      </c>
      <c r="C17" s="135" t="s">
        <v>16</v>
      </c>
      <c r="D17" s="134">
        <f t="shared" ref="D17:D20" si="4">SUM(E17:H17)</f>
        <v>30</v>
      </c>
      <c r="E17" s="134">
        <v>0</v>
      </c>
      <c r="F17" s="134">
        <v>0</v>
      </c>
      <c r="G17" s="135">
        <v>30</v>
      </c>
      <c r="H17" s="134">
        <v>0</v>
      </c>
      <c r="I17" s="134">
        <f t="shared" ref="I17:I20" si="5">ROUNDUP(E17/15,0)</f>
        <v>0</v>
      </c>
      <c r="J17" s="134">
        <f t="shared" ref="J17:J20" si="6">ROUNDUP((F17+G17+H17)/15,0)</f>
        <v>2</v>
      </c>
      <c r="K17" s="22" t="str">
        <f t="shared" ref="K17:K24" si="7">"#REF!/25"</f>
        <v>#REF!/25</v>
      </c>
      <c r="L17" s="92">
        <v>0</v>
      </c>
      <c r="M17" s="23">
        <f t="shared" ref="M17:M20" si="8">IF(G17&gt;0,1,0)</f>
        <v>1</v>
      </c>
      <c r="N17" s="24" t="str">
        <f>"#REF!/E17"</f>
        <v>#REF!/E17</v>
      </c>
      <c r="O17" s="25">
        <v>4.2</v>
      </c>
      <c r="P17" s="25" t="str">
        <f>"#REF!-P17"</f>
        <v>#REF!-P17</v>
      </c>
    </row>
    <row r="18" spans="1:16" s="26" customFormat="1" ht="12.6" customHeight="1" x14ac:dyDescent="0.25">
      <c r="A18" s="127" t="s">
        <v>40</v>
      </c>
      <c r="B18" s="131">
        <v>0</v>
      </c>
      <c r="C18" s="135" t="s">
        <v>16</v>
      </c>
      <c r="D18" s="134">
        <v>30</v>
      </c>
      <c r="E18" s="134">
        <v>0</v>
      </c>
      <c r="F18" s="134">
        <v>30</v>
      </c>
      <c r="G18" s="135">
        <v>0</v>
      </c>
      <c r="H18" s="134">
        <v>0</v>
      </c>
      <c r="I18" s="134">
        <f>ROUNDUP(E18/15,0)</f>
        <v>0</v>
      </c>
      <c r="J18" s="134">
        <f>ROUNDUP((F18+G18+H18)/15,0)</f>
        <v>2</v>
      </c>
      <c r="K18" s="22" t="str">
        <f t="shared" si="7"/>
        <v>#REF!/25</v>
      </c>
      <c r="L18" s="92">
        <v>0</v>
      </c>
      <c r="M18" s="23">
        <f>IF(G6&gt;0,1,0)</f>
        <v>0</v>
      </c>
      <c r="N18" s="24" t="str">
        <f>"#REF!/E18"</f>
        <v>#REF!/E18</v>
      </c>
      <c r="O18" s="25">
        <v>4</v>
      </c>
      <c r="P18" s="25" t="str">
        <f>"#REF!-P18"</f>
        <v>#REF!-P18</v>
      </c>
    </row>
    <row r="19" spans="1:16" s="93" customFormat="1" ht="12.6" customHeight="1" x14ac:dyDescent="0.25">
      <c r="A19" s="127" t="s">
        <v>41</v>
      </c>
      <c r="B19" s="131">
        <v>7</v>
      </c>
      <c r="C19" s="135" t="s">
        <v>15</v>
      </c>
      <c r="D19" s="134">
        <f t="shared" si="4"/>
        <v>75</v>
      </c>
      <c r="E19" s="134">
        <v>30</v>
      </c>
      <c r="F19" s="134">
        <v>45</v>
      </c>
      <c r="G19" s="135">
        <v>0</v>
      </c>
      <c r="H19" s="134">
        <v>0</v>
      </c>
      <c r="I19" s="134">
        <f t="shared" si="5"/>
        <v>2</v>
      </c>
      <c r="J19" s="134">
        <f t="shared" si="6"/>
        <v>3</v>
      </c>
      <c r="K19" s="22" t="str">
        <f t="shared" si="7"/>
        <v>#REF!/25</v>
      </c>
      <c r="L19" s="23">
        <v>0</v>
      </c>
      <c r="M19" s="23">
        <f t="shared" si="8"/>
        <v>0</v>
      </c>
      <c r="N19" s="24" t="str">
        <f>"#REF!/E19"</f>
        <v>#REF!/E19</v>
      </c>
      <c r="O19" s="25">
        <v>4</v>
      </c>
      <c r="P19" s="25" t="str">
        <f>"#REF!-P19"</f>
        <v>#REF!-P19</v>
      </c>
    </row>
    <row r="20" spans="1:16" s="91" customFormat="1" ht="12.6" customHeight="1" x14ac:dyDescent="0.25">
      <c r="A20" s="127" t="s">
        <v>48</v>
      </c>
      <c r="B20" s="131">
        <v>7</v>
      </c>
      <c r="C20" s="135" t="s">
        <v>15</v>
      </c>
      <c r="D20" s="134">
        <f t="shared" si="4"/>
        <v>75</v>
      </c>
      <c r="E20" s="134">
        <v>30</v>
      </c>
      <c r="F20" s="134">
        <v>15</v>
      </c>
      <c r="G20" s="135">
        <v>30</v>
      </c>
      <c r="H20" s="134">
        <v>0</v>
      </c>
      <c r="I20" s="134">
        <f t="shared" si="5"/>
        <v>2</v>
      </c>
      <c r="J20" s="134">
        <f t="shared" si="6"/>
        <v>3</v>
      </c>
      <c r="K20" s="22" t="str">
        <f t="shared" si="7"/>
        <v>#REF!/25</v>
      </c>
      <c r="L20" s="23">
        <v>0</v>
      </c>
      <c r="M20" s="23">
        <f t="shared" si="8"/>
        <v>1</v>
      </c>
      <c r="N20" s="24" t="str">
        <f>"#REF!/E20"</f>
        <v>#REF!/E20</v>
      </c>
      <c r="O20" s="25">
        <f>D20/25</f>
        <v>3</v>
      </c>
      <c r="P20" s="25" t="str">
        <f>"#REF!-P20"</f>
        <v>#REF!-P20</v>
      </c>
    </row>
    <row r="21" spans="1:16" s="16" customFormat="1" ht="12.6" customHeight="1" x14ac:dyDescent="0.25">
      <c r="A21" s="127" t="s">
        <v>50</v>
      </c>
      <c r="B21" s="131">
        <v>3</v>
      </c>
      <c r="C21" s="135" t="s">
        <v>16</v>
      </c>
      <c r="D21" s="134">
        <f>SUM(E21:H21)</f>
        <v>30</v>
      </c>
      <c r="E21" s="134">
        <v>0</v>
      </c>
      <c r="F21" s="134">
        <v>10</v>
      </c>
      <c r="G21" s="134">
        <v>20</v>
      </c>
      <c r="H21" s="134">
        <v>0</v>
      </c>
      <c r="I21" s="134">
        <f>ROUNDUP(E21/15,0)</f>
        <v>0</v>
      </c>
      <c r="J21" s="134">
        <f>ROUNDUP((F21+G21+H21)/15,0)</f>
        <v>2</v>
      </c>
      <c r="K21" s="22" t="str">
        <f t="shared" si="7"/>
        <v>#REF!/25</v>
      </c>
      <c r="L21" s="27">
        <v>1</v>
      </c>
      <c r="M21" s="23">
        <f>IF(G21&gt;0,1,0)</f>
        <v>1</v>
      </c>
      <c r="N21" s="24" t="str">
        <f>"#REF!/E22"</f>
        <v>#REF!/E22</v>
      </c>
      <c r="O21" s="25">
        <f>D21/25</f>
        <v>1.2</v>
      </c>
      <c r="P21" s="25" t="str">
        <f>"#REF!-P22"</f>
        <v>#REF!-P22</v>
      </c>
    </row>
    <row r="22" spans="1:16" s="91" customFormat="1" ht="12.6" customHeight="1" x14ac:dyDescent="0.25">
      <c r="A22" s="127" t="s">
        <v>51</v>
      </c>
      <c r="B22" s="131">
        <v>6</v>
      </c>
      <c r="C22" s="135" t="s">
        <v>16</v>
      </c>
      <c r="D22" s="134">
        <f>SUM(E22:H22)</f>
        <v>60</v>
      </c>
      <c r="E22" s="134">
        <v>15</v>
      </c>
      <c r="F22" s="134">
        <v>15</v>
      </c>
      <c r="G22" s="134">
        <v>30</v>
      </c>
      <c r="H22" s="134">
        <v>0</v>
      </c>
      <c r="I22" s="134">
        <f>ROUNDUP(E22/15,0)</f>
        <v>1</v>
      </c>
      <c r="J22" s="134">
        <f>ROUNDUP((F22+G22+H22)/15,0)</f>
        <v>3</v>
      </c>
      <c r="K22" s="22" t="str">
        <f t="shared" si="7"/>
        <v>#REF!/25</v>
      </c>
      <c r="L22" s="27">
        <v>1</v>
      </c>
      <c r="M22" s="23">
        <f>IF(G22&gt;0,1,0)</f>
        <v>1</v>
      </c>
      <c r="N22" s="94" t="str">
        <f>"#REF!/E23"</f>
        <v>#REF!/E23</v>
      </c>
      <c r="O22" s="25">
        <f>D22/25</f>
        <v>2.4</v>
      </c>
      <c r="P22" s="25" t="str">
        <f>"#REF!-P23"</f>
        <v>#REF!-P23</v>
      </c>
    </row>
    <row r="23" spans="1:16" s="91" customFormat="1" ht="12.6" customHeight="1" x14ac:dyDescent="0.25">
      <c r="A23" s="189" t="s">
        <v>122</v>
      </c>
      <c r="B23" s="168">
        <v>5</v>
      </c>
      <c r="C23" s="190" t="s">
        <v>15</v>
      </c>
      <c r="D23" s="171">
        <v>60</v>
      </c>
      <c r="E23" s="171">
        <v>30</v>
      </c>
      <c r="F23" s="171">
        <v>10</v>
      </c>
      <c r="G23" s="171">
        <v>20</v>
      </c>
      <c r="H23" s="171">
        <v>0</v>
      </c>
      <c r="I23" s="171">
        <f t="shared" ref="I23" si="9">ROUNDUP(E23/15,0)</f>
        <v>2</v>
      </c>
      <c r="J23" s="171">
        <f t="shared" ref="J23" si="10">ROUNDUP((F23+G23+H23)/15,0)</f>
        <v>2</v>
      </c>
      <c r="K23" s="22"/>
      <c r="L23" s="27"/>
      <c r="M23" s="23"/>
      <c r="N23" s="94"/>
      <c r="O23" s="25"/>
      <c r="P23" s="25"/>
    </row>
    <row r="24" spans="1:16" s="26" customFormat="1" ht="12.6" hidden="1" customHeigh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22" t="str">
        <f t="shared" si="7"/>
        <v>#REF!/25</v>
      </c>
      <c r="L24" s="92">
        <v>0</v>
      </c>
      <c r="M24" s="23">
        <f>IF(G23&gt;0,1,0)</f>
        <v>1</v>
      </c>
      <c r="N24" s="24" t="str">
        <f>"#REF!/E21"</f>
        <v>#REF!/E21</v>
      </c>
      <c r="O24" s="25">
        <f>D23/25</f>
        <v>2.4</v>
      </c>
      <c r="P24" s="25" t="str">
        <f>"#REF!-P21"</f>
        <v>#REF!-P21</v>
      </c>
    </row>
    <row r="25" spans="1:16" s="26" customFormat="1" ht="12.6" customHeight="1" x14ac:dyDescent="0.25">
      <c r="A25" s="127" t="s">
        <v>107</v>
      </c>
      <c r="B25" s="173">
        <v>2</v>
      </c>
      <c r="C25" s="128" t="s">
        <v>16</v>
      </c>
      <c r="D25" s="126">
        <f>SUM(E25:H25)</f>
        <v>30</v>
      </c>
      <c r="E25" s="126">
        <v>30</v>
      </c>
      <c r="F25" s="126">
        <v>0</v>
      </c>
      <c r="G25" s="128">
        <v>0</v>
      </c>
      <c r="H25" s="126">
        <v>0</v>
      </c>
      <c r="I25" s="126">
        <f>ROUNDUP(E25/15,0)</f>
        <v>2</v>
      </c>
      <c r="J25" s="126">
        <f>ROUNDUP((F25+G25+H25)/15,0)</f>
        <v>0</v>
      </c>
      <c r="K25" s="22"/>
      <c r="L25" s="92"/>
      <c r="M25" s="23"/>
      <c r="N25" s="24"/>
      <c r="O25" s="25"/>
      <c r="P25" s="25"/>
    </row>
    <row r="26" spans="1:16" s="67" customFormat="1" ht="12.6" customHeight="1" x14ac:dyDescent="0.25">
      <c r="A26" s="112" t="s">
        <v>17</v>
      </c>
      <c r="B26" s="113">
        <f>SUM(B17:B25)</f>
        <v>32</v>
      </c>
      <c r="C26" s="114">
        <f>COUNTIF(C17:C25,"e")</f>
        <v>3</v>
      </c>
      <c r="D26" s="84">
        <f t="shared" ref="D26:I26" si="11">SUM(D17:D25)</f>
        <v>390</v>
      </c>
      <c r="E26" s="84">
        <f t="shared" si="11"/>
        <v>135</v>
      </c>
      <c r="F26" s="84">
        <f t="shared" si="11"/>
        <v>125</v>
      </c>
      <c r="G26" s="84">
        <f t="shared" si="11"/>
        <v>130</v>
      </c>
      <c r="H26" s="84">
        <f t="shared" si="11"/>
        <v>0</v>
      </c>
      <c r="I26" s="84">
        <f t="shared" si="11"/>
        <v>9</v>
      </c>
      <c r="J26" s="115">
        <f>ROUNDUP((F26+G26+H26)/15,0)</f>
        <v>17</v>
      </c>
      <c r="K26" s="61"/>
      <c r="L26" s="66"/>
      <c r="M26" s="62"/>
      <c r="N26" s="71"/>
      <c r="O26" s="64"/>
      <c r="P26" s="64"/>
    </row>
    <row r="27" spans="1:16" s="65" customFormat="1" ht="13.5" customHeight="1" x14ac:dyDescent="0.25">
      <c r="A27" s="201" t="s">
        <v>29</v>
      </c>
      <c r="B27" s="202"/>
      <c r="C27" s="202"/>
      <c r="D27" s="202"/>
      <c r="E27" s="202"/>
      <c r="F27" s="202"/>
      <c r="G27" s="202"/>
      <c r="H27" s="202"/>
      <c r="I27" s="202"/>
      <c r="J27" s="203"/>
      <c r="K27" s="61" t="str">
        <f>"#REF!/25"</f>
        <v>#REF!/25</v>
      </c>
      <c r="L27" s="69">
        <v>0</v>
      </c>
      <c r="M27" s="62" t="e">
        <f>IF(#REF!&gt;0,1,0)</f>
        <v>#REF!</v>
      </c>
      <c r="N27" s="63" t="str">
        <f>"#REF!/E25"</f>
        <v>#REF!/E25</v>
      </c>
      <c r="O27" s="64">
        <v>1</v>
      </c>
      <c r="P27" s="64" t="str">
        <f>"#REF!-P25"</f>
        <v>#REF!-P25</v>
      </c>
    </row>
    <row r="28" spans="1:16" s="16" customFormat="1" ht="12.6" customHeight="1" x14ac:dyDescent="0.25">
      <c r="A28" s="141" t="s">
        <v>39</v>
      </c>
      <c r="B28" s="137">
        <v>2</v>
      </c>
      <c r="C28" s="135" t="s">
        <v>16</v>
      </c>
      <c r="D28" s="134">
        <v>30</v>
      </c>
      <c r="E28" s="134">
        <v>0</v>
      </c>
      <c r="F28" s="134">
        <v>0</v>
      </c>
      <c r="G28" s="135">
        <v>30</v>
      </c>
      <c r="H28" s="134">
        <v>0</v>
      </c>
      <c r="I28" s="134">
        <f t="shared" ref="I28:I35" si="12">ROUNDUP(E28/15,0)</f>
        <v>0</v>
      </c>
      <c r="J28" s="134">
        <f t="shared" ref="J28:J35" si="13">ROUNDUP((F28+G28+H28)/15,0)</f>
        <v>2</v>
      </c>
      <c r="K28" s="22">
        <f>SUM(K17:K27)</f>
        <v>0</v>
      </c>
      <c r="L28" s="23"/>
      <c r="M28" s="23"/>
      <c r="N28" s="24"/>
      <c r="O28" s="25"/>
      <c r="P28" s="25"/>
    </row>
    <row r="29" spans="1:16" s="16" customFormat="1" ht="12.6" customHeight="1" x14ac:dyDescent="0.25">
      <c r="A29" s="141" t="s">
        <v>53</v>
      </c>
      <c r="B29" s="137">
        <v>4</v>
      </c>
      <c r="C29" s="135" t="s">
        <v>15</v>
      </c>
      <c r="D29" s="134">
        <f>SUM(E29:H29)</f>
        <v>45</v>
      </c>
      <c r="E29" s="134">
        <v>15</v>
      </c>
      <c r="F29" s="134">
        <v>10</v>
      </c>
      <c r="G29" s="135">
        <v>20</v>
      </c>
      <c r="H29" s="134">
        <v>0</v>
      </c>
      <c r="I29" s="134">
        <f t="shared" ref="I29:I34" si="14">ROUNDUP(E29/15,0)</f>
        <v>1</v>
      </c>
      <c r="J29" s="134">
        <f t="shared" ref="J29:J34" si="15">ROUNDUP((F29+G29+H29)/15,0)</f>
        <v>2</v>
      </c>
      <c r="K29" s="22" t="str">
        <f>"#REF!/25"</f>
        <v>#REF!/25</v>
      </c>
      <c r="L29" s="23">
        <v>0</v>
      </c>
      <c r="M29" s="23">
        <f>IF(G28&gt;0,1,0)</f>
        <v>1</v>
      </c>
      <c r="N29" s="24" t="str">
        <f>"#REF!/E27"</f>
        <v>#REF!/E27</v>
      </c>
      <c r="O29" s="25">
        <v>2.6</v>
      </c>
      <c r="P29" s="25" t="str">
        <f>"#REF!-P27"</f>
        <v>#REF!-P27</v>
      </c>
    </row>
    <row r="30" spans="1:16" s="16" customFormat="1" ht="12.6" customHeight="1" x14ac:dyDescent="0.25">
      <c r="A30" s="141" t="s">
        <v>119</v>
      </c>
      <c r="B30" s="137">
        <v>5</v>
      </c>
      <c r="C30" s="135" t="s">
        <v>15</v>
      </c>
      <c r="D30" s="134">
        <v>60</v>
      </c>
      <c r="E30" s="134">
        <v>30</v>
      </c>
      <c r="F30" s="134">
        <v>10</v>
      </c>
      <c r="G30" s="135">
        <v>20</v>
      </c>
      <c r="H30" s="134">
        <v>0</v>
      </c>
      <c r="I30" s="134">
        <f t="shared" si="14"/>
        <v>2</v>
      </c>
      <c r="J30" s="134">
        <f t="shared" si="15"/>
        <v>2</v>
      </c>
      <c r="K30" s="22"/>
      <c r="L30" s="23"/>
      <c r="M30" s="23"/>
      <c r="N30" s="24"/>
      <c r="O30" s="25"/>
      <c r="P30" s="25"/>
    </row>
    <row r="31" spans="1:16" s="102" customFormat="1" ht="12.6" customHeight="1" x14ac:dyDescent="0.25">
      <c r="A31" s="141" t="s">
        <v>110</v>
      </c>
      <c r="B31" s="137">
        <v>5</v>
      </c>
      <c r="C31" s="135" t="s">
        <v>15</v>
      </c>
      <c r="D31" s="134">
        <f>SUM(E31:H31)</f>
        <v>60</v>
      </c>
      <c r="E31" s="134">
        <v>30</v>
      </c>
      <c r="F31" s="134">
        <v>10</v>
      </c>
      <c r="G31" s="135">
        <v>20</v>
      </c>
      <c r="H31" s="134">
        <v>0</v>
      </c>
      <c r="I31" s="134">
        <f t="shared" si="14"/>
        <v>2</v>
      </c>
      <c r="J31" s="134">
        <f t="shared" si="15"/>
        <v>2</v>
      </c>
      <c r="K31" s="98" t="str">
        <f>"#REF!/25"</f>
        <v>#REF!/25</v>
      </c>
      <c r="L31" s="99">
        <v>0</v>
      </c>
      <c r="M31" s="99">
        <f>IF(G29&gt;0,1,0)</f>
        <v>1</v>
      </c>
      <c r="N31" s="100" t="str">
        <f>"#REF!/E28"</f>
        <v>#REF!/E28</v>
      </c>
      <c r="O31" s="101">
        <v>2.5</v>
      </c>
      <c r="P31" s="101" t="str">
        <f>"#REF!-P28"</f>
        <v>#REF!-P28</v>
      </c>
    </row>
    <row r="32" spans="1:16" s="16" customFormat="1" ht="12.6" customHeight="1" x14ac:dyDescent="0.25">
      <c r="A32" s="188" t="s">
        <v>54</v>
      </c>
      <c r="B32" s="138">
        <v>5</v>
      </c>
      <c r="C32" s="145" t="s">
        <v>15</v>
      </c>
      <c r="D32" s="140">
        <f>SUM(E32:H32)</f>
        <v>60</v>
      </c>
      <c r="E32" s="140">
        <v>30</v>
      </c>
      <c r="F32" s="140">
        <v>10</v>
      </c>
      <c r="G32" s="145">
        <v>20</v>
      </c>
      <c r="H32" s="140">
        <v>0</v>
      </c>
      <c r="I32" s="140">
        <f t="shared" si="14"/>
        <v>2</v>
      </c>
      <c r="J32" s="140">
        <f t="shared" si="15"/>
        <v>2</v>
      </c>
      <c r="K32" s="103" t="str">
        <f>"#REF!/25"</f>
        <v>#REF!/25</v>
      </c>
      <c r="L32" s="23">
        <v>0</v>
      </c>
      <c r="M32" s="23">
        <f>IF(G30&gt;0,1,0)</f>
        <v>1</v>
      </c>
      <c r="N32" s="24" t="str">
        <f>"#REF!/E29"</f>
        <v>#REF!/E29</v>
      </c>
      <c r="O32" s="25">
        <v>2.6</v>
      </c>
      <c r="P32" s="25" t="str">
        <f>"#REF!-P29"</f>
        <v>#REF!-P29</v>
      </c>
    </row>
    <row r="33" spans="1:16" s="106" customFormat="1" ht="12.6" customHeight="1" x14ac:dyDescent="0.2">
      <c r="A33" s="127" t="s">
        <v>52</v>
      </c>
      <c r="B33" s="131">
        <v>3</v>
      </c>
      <c r="C33" s="135" t="s">
        <v>16</v>
      </c>
      <c r="D33" s="134">
        <v>30</v>
      </c>
      <c r="E33" s="134">
        <v>15</v>
      </c>
      <c r="F33" s="134">
        <v>5</v>
      </c>
      <c r="G33" s="134">
        <v>10</v>
      </c>
      <c r="H33" s="134">
        <v>0</v>
      </c>
      <c r="I33" s="134">
        <f>ROUNDUP(E33/15,0)</f>
        <v>1</v>
      </c>
      <c r="J33" s="134">
        <f>ROUNDUP((F33+G33+H33)/15,0)</f>
        <v>1</v>
      </c>
      <c r="K33" s="104"/>
      <c r="L33" s="105"/>
      <c r="M33" s="105"/>
      <c r="O33" s="105"/>
      <c r="P33" s="105"/>
    </row>
    <row r="34" spans="1:16" s="16" customFormat="1" ht="12.6" customHeight="1" x14ac:dyDescent="0.25">
      <c r="A34" s="141" t="s">
        <v>98</v>
      </c>
      <c r="B34" s="137">
        <v>3</v>
      </c>
      <c r="C34" s="135" t="s">
        <v>16</v>
      </c>
      <c r="D34" s="134">
        <f>SUM(E34:H34)</f>
        <v>45</v>
      </c>
      <c r="E34" s="134">
        <v>15</v>
      </c>
      <c r="F34" s="134">
        <v>10</v>
      </c>
      <c r="G34" s="134">
        <v>20</v>
      </c>
      <c r="H34" s="134">
        <v>0</v>
      </c>
      <c r="I34" s="134">
        <f t="shared" si="14"/>
        <v>1</v>
      </c>
      <c r="J34" s="142">
        <f t="shared" si="15"/>
        <v>2</v>
      </c>
      <c r="K34" s="78" t="str">
        <f>"#REF!/25"</f>
        <v>#REF!/25</v>
      </c>
      <c r="L34" s="23">
        <v>0</v>
      </c>
      <c r="M34" s="23">
        <f>IF(G44&gt;0,1,0)</f>
        <v>1</v>
      </c>
      <c r="N34" s="24" t="str">
        <f>"#REF!/E39"</f>
        <v>#REF!/E39</v>
      </c>
      <c r="O34" s="25">
        <v>2.5</v>
      </c>
      <c r="P34" s="25" t="str">
        <f>"#REF!-P39"</f>
        <v>#REF!-P39</v>
      </c>
    </row>
    <row r="35" spans="1:16" s="102" customFormat="1" ht="38.25" customHeight="1" x14ac:dyDescent="0.25">
      <c r="A35" s="143" t="s">
        <v>115</v>
      </c>
      <c r="B35" s="144">
        <v>1</v>
      </c>
      <c r="C35" s="145" t="s">
        <v>16</v>
      </c>
      <c r="D35" s="139">
        <v>15</v>
      </c>
      <c r="E35" s="145">
        <v>15</v>
      </c>
      <c r="F35" s="145">
        <v>0</v>
      </c>
      <c r="G35" s="145">
        <v>0</v>
      </c>
      <c r="H35" s="139">
        <v>0</v>
      </c>
      <c r="I35" s="140">
        <f t="shared" si="12"/>
        <v>1</v>
      </c>
      <c r="J35" s="140">
        <f t="shared" si="13"/>
        <v>0</v>
      </c>
      <c r="K35" s="98"/>
      <c r="L35" s="99"/>
      <c r="M35" s="99"/>
      <c r="N35" s="100"/>
      <c r="O35" s="101"/>
      <c r="P35" s="101"/>
    </row>
    <row r="36" spans="1:16" s="59" customFormat="1" ht="12.6" customHeight="1" x14ac:dyDescent="0.25">
      <c r="A36" s="85" t="s">
        <v>17</v>
      </c>
      <c r="B36" s="96">
        <f>SUM(B28:B35)</f>
        <v>28</v>
      </c>
      <c r="C36" s="97">
        <f>COUNTIF(C28:C35,"e")</f>
        <v>4</v>
      </c>
      <c r="D36" s="86">
        <f t="shared" ref="D36:I36" si="16">SUM(D28:D35)</f>
        <v>345</v>
      </c>
      <c r="E36" s="86">
        <f t="shared" si="16"/>
        <v>150</v>
      </c>
      <c r="F36" s="86">
        <f t="shared" si="16"/>
        <v>55</v>
      </c>
      <c r="G36" s="86">
        <f t="shared" si="16"/>
        <v>140</v>
      </c>
      <c r="H36" s="86">
        <f t="shared" si="16"/>
        <v>0</v>
      </c>
      <c r="I36" s="86">
        <f t="shared" si="16"/>
        <v>10</v>
      </c>
      <c r="J36" s="86">
        <f>ROUNDUP((F36+G36+H36)/15,0)</f>
        <v>13</v>
      </c>
      <c r="K36" s="95" t="str">
        <f>"#REF!/25"</f>
        <v>#REF!/25</v>
      </c>
      <c r="L36" s="62">
        <v>0</v>
      </c>
      <c r="M36" s="62">
        <f>IF(G41&gt;0,1,0)</f>
        <v>1</v>
      </c>
      <c r="N36" s="63" t="str">
        <f>"#REF!/E32"</f>
        <v>#REF!/E32</v>
      </c>
      <c r="O36" s="64">
        <f>D41/25</f>
        <v>2.4</v>
      </c>
      <c r="P36" s="64" t="str">
        <f>"#REF!-P32"</f>
        <v>#REF!-P32</v>
      </c>
    </row>
    <row r="37" spans="1:16" s="59" customFormat="1" ht="13.5" customHeight="1" x14ac:dyDescent="0.25">
      <c r="A37" s="208" t="s">
        <v>30</v>
      </c>
      <c r="B37" s="209"/>
      <c r="C37" s="209"/>
      <c r="D37" s="209"/>
      <c r="E37" s="209"/>
      <c r="F37" s="209"/>
      <c r="G37" s="209"/>
      <c r="H37" s="209"/>
      <c r="I37" s="209"/>
      <c r="J37" s="210"/>
      <c r="K37" s="61" t="str">
        <f>"#REF!/25"</f>
        <v>#REF!/25</v>
      </c>
      <c r="L37" s="66">
        <v>1</v>
      </c>
      <c r="M37" s="62">
        <f>IF(G40&gt;0,1,0)</f>
        <v>1</v>
      </c>
      <c r="N37" s="71" t="str">
        <f>"#REF!/E33"</f>
        <v>#REF!/E33</v>
      </c>
      <c r="O37" s="64">
        <f>D40/25</f>
        <v>1.2</v>
      </c>
      <c r="P37" s="64" t="str">
        <f>"#REF!-P33"</f>
        <v>#REF!-P33</v>
      </c>
    </row>
    <row r="38" spans="1:16" s="16" customFormat="1" ht="12.6" customHeight="1" x14ac:dyDescent="0.25">
      <c r="A38" s="141" t="s">
        <v>42</v>
      </c>
      <c r="B38" s="137">
        <v>4</v>
      </c>
      <c r="C38" s="135" t="s">
        <v>15</v>
      </c>
      <c r="D38" s="134">
        <v>45</v>
      </c>
      <c r="E38" s="134">
        <v>0</v>
      </c>
      <c r="F38" s="134">
        <v>0</v>
      </c>
      <c r="G38" s="135">
        <v>45</v>
      </c>
      <c r="H38" s="134">
        <v>0</v>
      </c>
      <c r="I38" s="134">
        <f t="shared" ref="I38:I47" si="17">ROUNDUP(E38/15,0)</f>
        <v>0</v>
      </c>
      <c r="J38" s="134">
        <f t="shared" ref="J38:J46" si="18">ROUNDUP((F38+G38+H38)/15,0)</f>
        <v>3</v>
      </c>
      <c r="K38" s="22"/>
      <c r="L38" s="27"/>
      <c r="M38" s="23"/>
      <c r="N38" s="94"/>
      <c r="O38" s="25"/>
      <c r="P38" s="25"/>
    </row>
    <row r="39" spans="1:16" s="59" customFormat="1" ht="12.6" customHeight="1" x14ac:dyDescent="0.25">
      <c r="A39" s="141" t="s">
        <v>100</v>
      </c>
      <c r="B39" s="137">
        <v>3</v>
      </c>
      <c r="C39" s="135" t="s">
        <v>16</v>
      </c>
      <c r="D39" s="134">
        <v>45</v>
      </c>
      <c r="E39" s="134">
        <v>15</v>
      </c>
      <c r="F39" s="134">
        <v>10</v>
      </c>
      <c r="G39" s="135">
        <v>20</v>
      </c>
      <c r="H39" s="134">
        <v>0</v>
      </c>
      <c r="I39" s="134">
        <f t="shared" si="17"/>
        <v>1</v>
      </c>
      <c r="J39" s="134">
        <f t="shared" si="18"/>
        <v>2</v>
      </c>
      <c r="K39" s="61" t="str">
        <f t="shared" ref="K39:K45" si="19">"#REF!/25"</f>
        <v>#REF!/25</v>
      </c>
      <c r="L39" s="62">
        <v>0</v>
      </c>
      <c r="M39" s="62">
        <f>IF(G38&gt;0,1,0)</f>
        <v>1</v>
      </c>
      <c r="N39" s="63" t="str">
        <f>"#REF!/E27"</f>
        <v>#REF!/E27</v>
      </c>
      <c r="O39" s="64">
        <v>2.6</v>
      </c>
      <c r="P39" s="64" t="str">
        <f>"#REF!-P27"</f>
        <v>#REF!-P27</v>
      </c>
    </row>
    <row r="40" spans="1:16" s="16" customFormat="1" ht="12.6" customHeight="1" x14ac:dyDescent="0.25">
      <c r="A40" s="141" t="s">
        <v>111</v>
      </c>
      <c r="B40" s="137">
        <v>3</v>
      </c>
      <c r="C40" s="135" t="s">
        <v>16</v>
      </c>
      <c r="D40" s="134">
        <f>SUM(E40:H40)</f>
        <v>30</v>
      </c>
      <c r="E40" s="135">
        <v>15</v>
      </c>
      <c r="F40" s="135">
        <v>5</v>
      </c>
      <c r="G40" s="135">
        <v>10</v>
      </c>
      <c r="H40" s="134">
        <v>0</v>
      </c>
      <c r="I40" s="134">
        <f>ROUNDUP(E40/15,0)</f>
        <v>1</v>
      </c>
      <c r="J40" s="134">
        <f>ROUNDUP((F40+G40+H40)/15,0)</f>
        <v>1</v>
      </c>
      <c r="K40" s="22" t="str">
        <f t="shared" si="19"/>
        <v>#REF!/25</v>
      </c>
      <c r="L40" s="23">
        <v>0</v>
      </c>
      <c r="M40" s="23" t="e">
        <f>IF(#REF!&gt;0,1,0)</f>
        <v>#REF!</v>
      </c>
      <c r="N40" s="24" t="str">
        <f>"#REF!/E31"</f>
        <v>#REF!/E31</v>
      </c>
      <c r="O40" s="25">
        <v>2.2000000000000002</v>
      </c>
      <c r="P40" s="25" t="str">
        <f>"#REF!-P31"</f>
        <v>#REF!-P31</v>
      </c>
    </row>
    <row r="41" spans="1:16" s="16" customFormat="1" ht="12.6" customHeight="1" x14ac:dyDescent="0.25">
      <c r="A41" s="141" t="s">
        <v>55</v>
      </c>
      <c r="B41" s="137">
        <v>4</v>
      </c>
      <c r="C41" s="135" t="s">
        <v>16</v>
      </c>
      <c r="D41" s="134">
        <f>SUM(E41:H41)</f>
        <v>60</v>
      </c>
      <c r="E41" s="134">
        <v>30</v>
      </c>
      <c r="F41" s="134">
        <v>10</v>
      </c>
      <c r="G41" s="135">
        <v>20</v>
      </c>
      <c r="H41" s="134">
        <v>0</v>
      </c>
      <c r="I41" s="134">
        <f>ROUNDUP(E41/15,0)</f>
        <v>2</v>
      </c>
      <c r="J41" s="134">
        <f>ROUNDUP((F41+G41+H41)/15,0)</f>
        <v>2</v>
      </c>
      <c r="K41" s="22" t="str">
        <f t="shared" si="19"/>
        <v>#REF!/25</v>
      </c>
      <c r="L41" s="23">
        <v>0</v>
      </c>
      <c r="M41" s="23">
        <f>IF(G32&gt;0,1,0)</f>
        <v>1</v>
      </c>
      <c r="N41" s="24" t="str">
        <f>"#REF!/E30"</f>
        <v>#REF!/E30</v>
      </c>
      <c r="O41" s="25">
        <v>2.5</v>
      </c>
      <c r="P41" s="25" t="str">
        <f>"#REF!-P30"</f>
        <v>#REF!-P30</v>
      </c>
    </row>
    <row r="42" spans="1:16" s="16" customFormat="1" ht="12.6" customHeight="1" x14ac:dyDescent="0.25">
      <c r="A42" s="141" t="s">
        <v>94</v>
      </c>
      <c r="B42" s="137">
        <v>5</v>
      </c>
      <c r="C42" s="135" t="s">
        <v>15</v>
      </c>
      <c r="D42" s="134">
        <f>SUM(E42:H42)</f>
        <v>60</v>
      </c>
      <c r="E42" s="134">
        <v>30</v>
      </c>
      <c r="F42" s="134">
        <v>10</v>
      </c>
      <c r="G42" s="134">
        <v>20</v>
      </c>
      <c r="H42" s="134">
        <v>0</v>
      </c>
      <c r="I42" s="134">
        <f t="shared" si="17"/>
        <v>2</v>
      </c>
      <c r="J42" s="134">
        <f t="shared" si="18"/>
        <v>2</v>
      </c>
      <c r="K42" s="78" t="str">
        <f t="shared" si="19"/>
        <v>#REF!/25</v>
      </c>
      <c r="L42" s="23">
        <v>0</v>
      </c>
      <c r="M42" s="23">
        <f>IF(G38&gt;0,1,0)</f>
        <v>1</v>
      </c>
      <c r="N42" s="24" t="str">
        <f>"#REF!/E38"</f>
        <v>#REF!/E38</v>
      </c>
      <c r="O42" s="25">
        <v>2.8</v>
      </c>
      <c r="P42" s="25" t="str">
        <f>"#REF!-P38"</f>
        <v>#REF!-P38</v>
      </c>
    </row>
    <row r="43" spans="1:16" s="16" customFormat="1" ht="12.6" customHeight="1" x14ac:dyDescent="0.25">
      <c r="A43" s="141" t="s">
        <v>109</v>
      </c>
      <c r="B43" s="137">
        <v>3</v>
      </c>
      <c r="C43" s="135" t="s">
        <v>16</v>
      </c>
      <c r="D43" s="134">
        <v>30</v>
      </c>
      <c r="E43" s="134">
        <v>15</v>
      </c>
      <c r="F43" s="134">
        <v>5</v>
      </c>
      <c r="G43" s="134">
        <v>10</v>
      </c>
      <c r="H43" s="134">
        <v>0</v>
      </c>
      <c r="I43" s="134">
        <f>ROUNDUP(E43/15,0)</f>
        <v>1</v>
      </c>
      <c r="J43" s="134">
        <f>ROUNDUP((F43+G43+H43)/15,0)</f>
        <v>1</v>
      </c>
      <c r="K43" s="22" t="str">
        <f t="shared" si="19"/>
        <v>#REF!/25</v>
      </c>
      <c r="L43" s="23">
        <v>0</v>
      </c>
      <c r="M43" s="23">
        <f>IF(G55&gt;0,1,0)</f>
        <v>1</v>
      </c>
      <c r="N43" s="24" t="str">
        <f>"#REF!/E29"</f>
        <v>#REF!/E29</v>
      </c>
      <c r="O43" s="25">
        <v>2.6</v>
      </c>
      <c r="P43" s="25" t="str">
        <f>"#REF!-P29"</f>
        <v>#REF!-P29</v>
      </c>
    </row>
    <row r="44" spans="1:16" s="16" customFormat="1" ht="12.6" customHeight="1" x14ac:dyDescent="0.25">
      <c r="A44" s="136" t="s">
        <v>108</v>
      </c>
      <c r="B44" s="137">
        <v>5</v>
      </c>
      <c r="C44" s="132" t="s">
        <v>15</v>
      </c>
      <c r="D44" s="133">
        <f>SUM(E44:H44)</f>
        <v>60</v>
      </c>
      <c r="E44" s="133">
        <v>30</v>
      </c>
      <c r="F44" s="133">
        <v>10</v>
      </c>
      <c r="G44" s="133">
        <v>20</v>
      </c>
      <c r="H44" s="133">
        <v>0</v>
      </c>
      <c r="I44" s="133">
        <f>ROUNDUP(E44/15,0)</f>
        <v>2</v>
      </c>
      <c r="J44" s="134">
        <f>ROUNDUP((F44+G44+H44)/15,0)</f>
        <v>2</v>
      </c>
      <c r="K44" s="22" t="str">
        <f t="shared" si="19"/>
        <v>#REF!/25</v>
      </c>
      <c r="L44" s="27">
        <v>1</v>
      </c>
      <c r="M44" s="23" t="e">
        <f>IF(#REF!&gt;0,1,0)</f>
        <v>#REF!</v>
      </c>
      <c r="N44" s="24" t="str">
        <f>"#REF!/E35"</f>
        <v>#REF!/E35</v>
      </c>
      <c r="O44" s="25" t="e">
        <f>#REF!/25</f>
        <v>#REF!</v>
      </c>
      <c r="P44" s="25" t="str">
        <f>"#REF!-P35"</f>
        <v>#REF!-P35</v>
      </c>
    </row>
    <row r="45" spans="1:16" s="16" customFormat="1" ht="12.6" customHeight="1" x14ac:dyDescent="0.25">
      <c r="A45" s="141" t="s">
        <v>56</v>
      </c>
      <c r="B45" s="137">
        <v>3</v>
      </c>
      <c r="C45" s="132" t="s">
        <v>16</v>
      </c>
      <c r="D45" s="133">
        <v>30</v>
      </c>
      <c r="E45" s="133">
        <v>15</v>
      </c>
      <c r="F45" s="134">
        <v>5</v>
      </c>
      <c r="G45" s="133">
        <v>10</v>
      </c>
      <c r="H45" s="133">
        <v>0</v>
      </c>
      <c r="I45" s="133">
        <f t="shared" si="17"/>
        <v>1</v>
      </c>
      <c r="J45" s="134">
        <f t="shared" si="18"/>
        <v>1</v>
      </c>
      <c r="K45" s="22" t="str">
        <f t="shared" si="19"/>
        <v>#REF!/25</v>
      </c>
      <c r="L45" s="23">
        <v>0</v>
      </c>
      <c r="M45" s="23" t="e">
        <f>IF(#REF!&gt;0,1,0)</f>
        <v>#REF!</v>
      </c>
      <c r="N45" s="24" t="str">
        <f>"#REF!/E36"</f>
        <v>#REF!/E36</v>
      </c>
      <c r="O45" s="25">
        <v>1.3</v>
      </c>
      <c r="P45" s="25" t="str">
        <f>"#REF!-P36"</f>
        <v>#REF!-P36</v>
      </c>
    </row>
    <row r="46" spans="1:16" s="16" customFormat="1" ht="12.6" customHeight="1" x14ac:dyDescent="0.25">
      <c r="A46" s="141" t="s">
        <v>90</v>
      </c>
      <c r="B46" s="137">
        <v>1</v>
      </c>
      <c r="C46" s="132" t="s">
        <v>16</v>
      </c>
      <c r="D46" s="133">
        <v>10</v>
      </c>
      <c r="E46" s="133">
        <v>10</v>
      </c>
      <c r="F46" s="133">
        <v>0</v>
      </c>
      <c r="G46" s="132">
        <v>0</v>
      </c>
      <c r="H46" s="133">
        <v>0</v>
      </c>
      <c r="I46" s="133">
        <f t="shared" si="17"/>
        <v>1</v>
      </c>
      <c r="J46" s="134">
        <f t="shared" si="18"/>
        <v>0</v>
      </c>
      <c r="K46" s="22">
        <f ca="1">SUM(K29:K55)</f>
        <v>0</v>
      </c>
      <c r="L46" s="23"/>
      <c r="M46" s="23"/>
      <c r="N46" s="24"/>
      <c r="O46" s="25"/>
      <c r="P46" s="25"/>
    </row>
    <row r="47" spans="1:16" s="16" customFormat="1" ht="12.6" customHeight="1" x14ac:dyDescent="0.25">
      <c r="A47" s="141" t="s">
        <v>91</v>
      </c>
      <c r="B47" s="137">
        <v>1</v>
      </c>
      <c r="C47" s="132" t="s">
        <v>16</v>
      </c>
      <c r="D47" s="133">
        <v>10</v>
      </c>
      <c r="E47" s="133">
        <v>10</v>
      </c>
      <c r="F47" s="133">
        <v>0</v>
      </c>
      <c r="G47" s="132">
        <v>0</v>
      </c>
      <c r="H47" s="133">
        <v>0</v>
      </c>
      <c r="I47" s="133">
        <f t="shared" si="17"/>
        <v>1</v>
      </c>
      <c r="J47" s="134">
        <v>0</v>
      </c>
      <c r="K47" s="22"/>
      <c r="L47" s="23"/>
      <c r="M47" s="23"/>
      <c r="N47" s="24"/>
      <c r="O47" s="25"/>
      <c r="P47" s="25"/>
    </row>
    <row r="48" spans="1:16" s="59" customFormat="1" ht="12.6" customHeight="1" x14ac:dyDescent="0.25">
      <c r="A48" s="79" t="s">
        <v>17</v>
      </c>
      <c r="B48" s="80">
        <f>SUM(B38:B47)</f>
        <v>32</v>
      </c>
      <c r="C48" s="81">
        <f>COUNTIF(C38:C47,"e")</f>
        <v>3</v>
      </c>
      <c r="D48" s="82">
        <f t="shared" ref="D48:I48" si="20">SUM(D38:D47)</f>
        <v>380</v>
      </c>
      <c r="E48" s="82">
        <f t="shared" si="20"/>
        <v>170</v>
      </c>
      <c r="F48" s="82">
        <f t="shared" si="20"/>
        <v>55</v>
      </c>
      <c r="G48" s="82">
        <f t="shared" si="20"/>
        <v>155</v>
      </c>
      <c r="H48" s="82">
        <f t="shared" si="20"/>
        <v>0</v>
      </c>
      <c r="I48" s="83">
        <f t="shared" si="20"/>
        <v>12</v>
      </c>
      <c r="J48" s="84">
        <f>ROUNDUP((F48+G48+H48)/15,0)</f>
        <v>14</v>
      </c>
      <c r="K48" s="61" t="str">
        <f>"#REF!/25"</f>
        <v>#REF!/25</v>
      </c>
      <c r="L48" s="62">
        <v>0</v>
      </c>
      <c r="M48" s="62">
        <f>IF(G55&gt;0,1,0)</f>
        <v>1</v>
      </c>
      <c r="N48" s="63" t="str">
        <f>"#REF!/E40"</f>
        <v>#REF!/E40</v>
      </c>
      <c r="O48" s="64">
        <v>2.6</v>
      </c>
      <c r="P48" s="64" t="str">
        <f>"#REF!-P40"</f>
        <v>#REF!-P40</v>
      </c>
    </row>
    <row r="49" spans="1:16" s="59" customFormat="1" ht="12.6" customHeight="1" x14ac:dyDescent="0.25">
      <c r="A49" s="146" t="s">
        <v>18</v>
      </c>
      <c r="B49" s="147">
        <f t="shared" ref="B49:G49" si="21">B15+B26+B36+B48</f>
        <v>119</v>
      </c>
      <c r="C49" s="147">
        <f t="shared" si="21"/>
        <v>13</v>
      </c>
      <c r="D49" s="148">
        <f t="shared" si="21"/>
        <v>1450</v>
      </c>
      <c r="E49" s="148">
        <f t="shared" si="21"/>
        <v>610</v>
      </c>
      <c r="F49" s="148">
        <f t="shared" si="21"/>
        <v>340</v>
      </c>
      <c r="G49" s="148">
        <f t="shared" si="21"/>
        <v>500</v>
      </c>
      <c r="H49" s="148">
        <f>H48+H36+H26+H15</f>
        <v>0</v>
      </c>
      <c r="I49" s="184"/>
      <c r="J49" s="184"/>
      <c r="K49" s="61" t="str">
        <f>"#REF!/25"</f>
        <v>#REF!/25</v>
      </c>
      <c r="L49" s="62">
        <v>0</v>
      </c>
      <c r="M49" s="62">
        <f>IF(G46&gt;0,1,0)</f>
        <v>0</v>
      </c>
      <c r="N49" s="63" t="str">
        <f>"#REF!/E41"</f>
        <v>#REF!/E41</v>
      </c>
      <c r="O49" s="64">
        <f>D46/25</f>
        <v>0.4</v>
      </c>
      <c r="P49" s="64" t="str">
        <f>"#REF!-P41"</f>
        <v>#REF!-P41</v>
      </c>
    </row>
    <row r="50" spans="1:16" s="59" customFormat="1" ht="12.6" customHeight="1" x14ac:dyDescent="0.25">
      <c r="A50" s="149" t="s">
        <v>19</v>
      </c>
      <c r="B50" s="150"/>
      <c r="C50" s="151"/>
      <c r="D50" s="152"/>
      <c r="E50" s="153">
        <f>(E49/D49)*100</f>
        <v>42.068965517241381</v>
      </c>
      <c r="F50" s="153">
        <f>(F49/D49)*100</f>
        <v>23.448275862068964</v>
      </c>
      <c r="G50" s="153">
        <f>(G49/D49)*100</f>
        <v>34.482758620689658</v>
      </c>
      <c r="H50" s="153">
        <f>(H49/D49)*100</f>
        <v>0</v>
      </c>
      <c r="I50" s="185"/>
      <c r="J50" s="186"/>
      <c r="K50" s="61" t="str">
        <f>"#REF!/25"</f>
        <v>#REF!/25</v>
      </c>
      <c r="L50" s="62">
        <v>0</v>
      </c>
      <c r="M50" s="62">
        <f>IF(G31&gt;0,1,0)</f>
        <v>1</v>
      </c>
      <c r="N50" s="63" t="str">
        <f>"#REF!/E42"</f>
        <v>#REF!/E42</v>
      </c>
      <c r="O50" s="64">
        <f>D31/25</f>
        <v>2.4</v>
      </c>
      <c r="P50" s="64" t="str">
        <f>"#REF!-P42"</f>
        <v>#REF!-P42</v>
      </c>
    </row>
    <row r="51" spans="1:16" s="59" customFormat="1" ht="12.6" customHeight="1" x14ac:dyDescent="0.2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61" t="str">
        <f>"#REF!/25"</f>
        <v>#REF!/25</v>
      </c>
      <c r="L51" s="66">
        <v>1</v>
      </c>
      <c r="M51" s="62">
        <f>IF(G42&gt;0,1,0)</f>
        <v>1</v>
      </c>
      <c r="N51" s="71" t="str">
        <f>"#REF!/E43"</f>
        <v>#REF!/E43</v>
      </c>
      <c r="O51" s="64">
        <f>D42/25</f>
        <v>2.4</v>
      </c>
      <c r="P51" s="64" t="str">
        <f>"#REF!-P43"</f>
        <v>#REF!-P43</v>
      </c>
    </row>
    <row r="52" spans="1:16" s="59" customFormat="1" ht="12.6" customHeight="1" x14ac:dyDescent="0.2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61"/>
      <c r="L52" s="66"/>
      <c r="M52" s="62"/>
      <c r="N52" s="71"/>
      <c r="O52" s="64"/>
      <c r="P52" s="64"/>
    </row>
    <row r="53" spans="1:16" s="16" customFormat="1" ht="84" customHeight="1" x14ac:dyDescent="0.25">
      <c r="A53" s="154" t="s">
        <v>0</v>
      </c>
      <c r="B53" s="155" t="s">
        <v>1</v>
      </c>
      <c r="C53" s="156" t="s">
        <v>2</v>
      </c>
      <c r="D53" s="156" t="s">
        <v>3</v>
      </c>
      <c r="E53" s="157" t="s">
        <v>4</v>
      </c>
      <c r="F53" s="158" t="s">
        <v>5</v>
      </c>
      <c r="G53" s="158" t="s">
        <v>6</v>
      </c>
      <c r="H53" s="159" t="s">
        <v>7</v>
      </c>
      <c r="I53" s="157" t="s">
        <v>8</v>
      </c>
      <c r="J53" s="157" t="s">
        <v>9</v>
      </c>
      <c r="K53" s="22" t="str">
        <f>"#REF!/25"</f>
        <v>#REF!/25</v>
      </c>
      <c r="L53" s="27">
        <v>1</v>
      </c>
      <c r="M53" s="23" t="e">
        <f>IF(#REF!&gt;0,1,0)</f>
        <v>#REF!</v>
      </c>
      <c r="N53" s="24" t="str">
        <f>"#REF!/E45"</f>
        <v>#REF!/E45</v>
      </c>
      <c r="O53" s="25" t="e">
        <f>#REF!/25</f>
        <v>#REF!</v>
      </c>
      <c r="P53" s="25" t="str">
        <f>"#REF!-P45"</f>
        <v>#REF!-P45</v>
      </c>
    </row>
    <row r="54" spans="1:16" s="26" customFormat="1" ht="13.5" customHeight="1" x14ac:dyDescent="0.25">
      <c r="A54" s="192" t="s">
        <v>31</v>
      </c>
      <c r="B54" s="193"/>
      <c r="C54" s="193"/>
      <c r="D54" s="193"/>
      <c r="E54" s="193"/>
      <c r="F54" s="193"/>
      <c r="G54" s="193"/>
      <c r="H54" s="193"/>
      <c r="I54" s="193"/>
      <c r="J54" s="194"/>
      <c r="K54" s="28">
        <f t="shared" ref="K54:P54" si="22">SUM(K48:K53)</f>
        <v>0</v>
      </c>
      <c r="L54" s="28">
        <f t="shared" si="22"/>
        <v>2</v>
      </c>
      <c r="M54" s="28" t="e">
        <f t="shared" si="22"/>
        <v>#REF!</v>
      </c>
      <c r="N54" s="28">
        <f t="shared" si="22"/>
        <v>0</v>
      </c>
      <c r="O54" s="28" t="e">
        <f t="shared" si="22"/>
        <v>#REF!</v>
      </c>
      <c r="P54" s="28">
        <f t="shared" si="22"/>
        <v>0</v>
      </c>
    </row>
    <row r="55" spans="1:16" s="16" customFormat="1" ht="12.6" customHeight="1" x14ac:dyDescent="0.25">
      <c r="A55" s="141" t="s">
        <v>112</v>
      </c>
      <c r="B55" s="137">
        <v>3</v>
      </c>
      <c r="C55" s="132" t="s">
        <v>16</v>
      </c>
      <c r="D55" s="133">
        <v>30</v>
      </c>
      <c r="E55" s="133">
        <v>15</v>
      </c>
      <c r="F55" s="134">
        <v>5</v>
      </c>
      <c r="G55" s="133">
        <v>10</v>
      </c>
      <c r="H55" s="133">
        <v>0</v>
      </c>
      <c r="I55" s="133">
        <f t="shared" ref="I55:I65" si="23">ROUNDUP(E55/15,0)</f>
        <v>1</v>
      </c>
      <c r="J55" s="134">
        <f t="shared" ref="J55:J65" si="24">ROUNDUP((F55+G55+H55)/15,0)</f>
        <v>1</v>
      </c>
      <c r="K55" s="22" t="str">
        <f>"#REF!/25"</f>
        <v>#REF!/25</v>
      </c>
      <c r="L55" s="23">
        <v>0</v>
      </c>
      <c r="M55" s="23" t="e">
        <f>IF(#REF!&gt;0,1,0)</f>
        <v>#REF!</v>
      </c>
      <c r="N55" s="24" t="str">
        <f>"#REF!/E36"</f>
        <v>#REF!/E36</v>
      </c>
      <c r="O55" s="25">
        <v>1.3</v>
      </c>
      <c r="P55" s="25" t="str">
        <f>"#REF!-P36"</f>
        <v>#REF!-P36</v>
      </c>
    </row>
    <row r="56" spans="1:16" s="35" customFormat="1" ht="12.6" customHeight="1" x14ac:dyDescent="0.25">
      <c r="A56" s="141" t="s">
        <v>96</v>
      </c>
      <c r="B56" s="137">
        <v>2</v>
      </c>
      <c r="C56" s="135" t="s">
        <v>16</v>
      </c>
      <c r="D56" s="134">
        <v>30</v>
      </c>
      <c r="E56" s="134">
        <v>15</v>
      </c>
      <c r="F56" s="134">
        <v>5</v>
      </c>
      <c r="G56" s="135">
        <v>10</v>
      </c>
      <c r="H56" s="134">
        <v>0</v>
      </c>
      <c r="I56" s="134">
        <f t="shared" si="23"/>
        <v>1</v>
      </c>
      <c r="J56" s="134">
        <f t="shared" si="24"/>
        <v>1</v>
      </c>
      <c r="K56" s="25"/>
      <c r="L56" s="3"/>
      <c r="M56" s="3"/>
      <c r="O56" s="3"/>
      <c r="P56" s="3"/>
    </row>
    <row r="57" spans="1:16" s="35" customFormat="1" ht="12.6" customHeight="1" x14ac:dyDescent="0.25">
      <c r="A57" s="141" t="s">
        <v>113</v>
      </c>
      <c r="B57" s="137">
        <v>4</v>
      </c>
      <c r="C57" s="135" t="s">
        <v>15</v>
      </c>
      <c r="D57" s="134">
        <v>45</v>
      </c>
      <c r="E57" s="134">
        <v>15</v>
      </c>
      <c r="F57" s="134">
        <v>10</v>
      </c>
      <c r="G57" s="135">
        <v>20</v>
      </c>
      <c r="H57" s="134">
        <v>0</v>
      </c>
      <c r="I57" s="134">
        <f t="shared" si="23"/>
        <v>1</v>
      </c>
      <c r="J57" s="134">
        <f t="shared" si="24"/>
        <v>2</v>
      </c>
      <c r="K57" s="25"/>
      <c r="L57" s="3"/>
      <c r="M57" s="3"/>
      <c r="O57" s="3"/>
      <c r="P57" s="3"/>
    </row>
    <row r="58" spans="1:16" s="35" customFormat="1" ht="12.6" customHeight="1" x14ac:dyDescent="0.25">
      <c r="A58" s="141" t="s">
        <v>104</v>
      </c>
      <c r="B58" s="137">
        <v>2</v>
      </c>
      <c r="C58" s="135" t="s">
        <v>16</v>
      </c>
      <c r="D58" s="134">
        <v>30</v>
      </c>
      <c r="E58" s="134">
        <v>15</v>
      </c>
      <c r="F58" s="134">
        <v>5</v>
      </c>
      <c r="G58" s="135">
        <v>10</v>
      </c>
      <c r="H58" s="134">
        <v>0</v>
      </c>
      <c r="I58" s="134">
        <f t="shared" si="23"/>
        <v>1</v>
      </c>
      <c r="J58" s="134">
        <f t="shared" si="24"/>
        <v>1</v>
      </c>
      <c r="K58" s="25"/>
      <c r="L58" s="3"/>
      <c r="M58" s="3"/>
      <c r="O58" s="3"/>
      <c r="P58" s="3"/>
    </row>
    <row r="59" spans="1:16" s="16" customFormat="1" ht="12.6" customHeight="1" x14ac:dyDescent="0.25">
      <c r="A59" s="160" t="s">
        <v>57</v>
      </c>
      <c r="B59" s="137">
        <v>3</v>
      </c>
      <c r="C59" s="135" t="s">
        <v>15</v>
      </c>
      <c r="D59" s="133">
        <f>SUM(E59:H59)</f>
        <v>45</v>
      </c>
      <c r="E59" s="133">
        <v>15</v>
      </c>
      <c r="F59" s="133">
        <v>8</v>
      </c>
      <c r="G59" s="132">
        <v>20</v>
      </c>
      <c r="H59" s="133">
        <v>2</v>
      </c>
      <c r="I59" s="133">
        <f t="shared" si="23"/>
        <v>1</v>
      </c>
      <c r="J59" s="134">
        <f t="shared" si="24"/>
        <v>2</v>
      </c>
      <c r="K59" s="31" t="str">
        <f>"#REF!/25"</f>
        <v>#REF!/25</v>
      </c>
      <c r="L59" s="23"/>
      <c r="M59" s="23"/>
      <c r="O59" s="25"/>
      <c r="P59" s="25"/>
    </row>
    <row r="60" spans="1:16" s="35" customFormat="1" ht="12.6" customHeight="1" x14ac:dyDescent="0.25">
      <c r="A60" s="129" t="s">
        <v>88</v>
      </c>
      <c r="B60" s="131">
        <v>3</v>
      </c>
      <c r="C60" s="135" t="s">
        <v>16</v>
      </c>
      <c r="D60" s="134">
        <f>SUM(E60:H60)</f>
        <v>45</v>
      </c>
      <c r="E60" s="134">
        <v>15</v>
      </c>
      <c r="F60" s="134">
        <v>10</v>
      </c>
      <c r="G60" s="134">
        <v>20</v>
      </c>
      <c r="H60" s="134">
        <v>0</v>
      </c>
      <c r="I60" s="134">
        <f t="shared" si="23"/>
        <v>1</v>
      </c>
      <c r="J60" s="134">
        <f t="shared" si="24"/>
        <v>2</v>
      </c>
      <c r="K60" s="25"/>
      <c r="L60" s="3"/>
      <c r="M60" s="3"/>
      <c r="O60" s="3"/>
      <c r="P60" s="3"/>
    </row>
    <row r="61" spans="1:16" s="41" customFormat="1" ht="12.6" customHeight="1" x14ac:dyDescent="0.2">
      <c r="A61" s="167" t="s">
        <v>99</v>
      </c>
      <c r="B61" s="137">
        <v>3</v>
      </c>
      <c r="C61" s="132" t="s">
        <v>15</v>
      </c>
      <c r="D61" s="133">
        <v>30</v>
      </c>
      <c r="E61" s="133">
        <v>15</v>
      </c>
      <c r="F61" s="133">
        <v>5</v>
      </c>
      <c r="G61" s="132">
        <v>10</v>
      </c>
      <c r="H61" s="133">
        <v>0</v>
      </c>
      <c r="I61" s="133">
        <f>ROUNDUP(E61/15,0)</f>
        <v>1</v>
      </c>
      <c r="J61" s="134">
        <f>ROUNDUP((F61+G61+H61)/15,0)</f>
        <v>1</v>
      </c>
      <c r="K61" s="39"/>
      <c r="L61" s="40"/>
      <c r="M61" s="40"/>
      <c r="O61" s="40"/>
      <c r="P61" s="40"/>
    </row>
    <row r="62" spans="1:16" s="74" customFormat="1" ht="12.6" customHeight="1" x14ac:dyDescent="0.25">
      <c r="A62" s="141" t="s">
        <v>120</v>
      </c>
      <c r="B62" s="137">
        <v>3</v>
      </c>
      <c r="C62" s="135" t="s">
        <v>16</v>
      </c>
      <c r="D62" s="134">
        <v>45</v>
      </c>
      <c r="E62" s="134">
        <v>15</v>
      </c>
      <c r="F62" s="134">
        <v>6</v>
      </c>
      <c r="G62" s="135">
        <v>20</v>
      </c>
      <c r="H62" s="134">
        <v>4</v>
      </c>
      <c r="I62" s="134">
        <f>ROUNDUP(E62/15,0)</f>
        <v>1</v>
      </c>
      <c r="J62" s="134">
        <f>ROUNDUP((F62+G62+H62)/15,0)</f>
        <v>2</v>
      </c>
      <c r="K62" s="64"/>
      <c r="L62" s="73"/>
      <c r="M62" s="73"/>
      <c r="O62" s="73"/>
      <c r="P62" s="73"/>
    </row>
    <row r="63" spans="1:16" s="74" customFormat="1" ht="12.6" customHeight="1" x14ac:dyDescent="0.25">
      <c r="A63" s="141" t="s">
        <v>118</v>
      </c>
      <c r="B63" s="137">
        <v>2</v>
      </c>
      <c r="C63" s="135" t="s">
        <v>16</v>
      </c>
      <c r="D63" s="134">
        <v>30</v>
      </c>
      <c r="E63" s="134">
        <v>15</v>
      </c>
      <c r="F63" s="134">
        <v>5</v>
      </c>
      <c r="G63" s="135">
        <v>10</v>
      </c>
      <c r="H63" s="134">
        <v>0</v>
      </c>
      <c r="I63" s="134">
        <f>ROUNDUP(E63/15,0)</f>
        <v>1</v>
      </c>
      <c r="J63" s="134">
        <f>ROUNDUP((F63+G63+H63)/15,0)</f>
        <v>1</v>
      </c>
      <c r="K63" s="64"/>
      <c r="L63" s="73"/>
      <c r="M63" s="73"/>
      <c r="O63" s="73"/>
      <c r="P63" s="73"/>
    </row>
    <row r="64" spans="1:16" s="35" customFormat="1" ht="12.6" customHeight="1" x14ac:dyDescent="0.25">
      <c r="A64" s="160" t="s">
        <v>106</v>
      </c>
      <c r="B64" s="137">
        <v>2</v>
      </c>
      <c r="C64" s="135" t="s">
        <v>16</v>
      </c>
      <c r="D64" s="134">
        <v>30</v>
      </c>
      <c r="E64" s="134">
        <v>15</v>
      </c>
      <c r="F64" s="134">
        <v>5</v>
      </c>
      <c r="G64" s="135">
        <v>10</v>
      </c>
      <c r="H64" s="134">
        <v>0</v>
      </c>
      <c r="I64" s="134">
        <f>ROUNDUP(E64/15,0)</f>
        <v>1</v>
      </c>
      <c r="J64" s="134">
        <f>ROUNDUP((F64+G64+H64)/15,0)</f>
        <v>1</v>
      </c>
      <c r="K64" s="25"/>
      <c r="L64" s="3"/>
      <c r="M64" s="3"/>
      <c r="O64" s="3"/>
      <c r="P64" s="3"/>
    </row>
    <row r="65" spans="1:16" s="35" customFormat="1" ht="12.6" customHeight="1" x14ac:dyDescent="0.25">
      <c r="A65" s="129" t="s">
        <v>72</v>
      </c>
      <c r="B65" s="131">
        <v>3</v>
      </c>
      <c r="C65" s="135" t="s">
        <v>16</v>
      </c>
      <c r="D65" s="134">
        <v>45</v>
      </c>
      <c r="E65" s="134">
        <v>15</v>
      </c>
      <c r="F65" s="134">
        <v>10</v>
      </c>
      <c r="G65" s="135">
        <v>20</v>
      </c>
      <c r="H65" s="134">
        <v>0</v>
      </c>
      <c r="I65" s="134">
        <f t="shared" si="23"/>
        <v>1</v>
      </c>
      <c r="J65" s="134">
        <f t="shared" si="24"/>
        <v>2</v>
      </c>
      <c r="K65" s="25"/>
      <c r="L65" s="3"/>
      <c r="M65" s="3"/>
      <c r="O65" s="3"/>
      <c r="P65" s="3"/>
    </row>
    <row r="66" spans="1:16" s="35" customFormat="1" ht="12.6" customHeight="1" x14ac:dyDescent="0.25">
      <c r="A66" s="85" t="s">
        <v>17</v>
      </c>
      <c r="B66" s="80">
        <f>SUM(B55:B65)</f>
        <v>30</v>
      </c>
      <c r="C66" s="81">
        <f>COUNTIF(C55:C65,"e")</f>
        <v>3</v>
      </c>
      <c r="D66" s="82">
        <f t="shared" ref="D66:I66" si="25">SUM(D55:D65)</f>
        <v>405</v>
      </c>
      <c r="E66" s="82">
        <f t="shared" si="25"/>
        <v>165</v>
      </c>
      <c r="F66" s="82">
        <f t="shared" si="25"/>
        <v>74</v>
      </c>
      <c r="G66" s="82">
        <f t="shared" si="25"/>
        <v>160</v>
      </c>
      <c r="H66" s="82">
        <f t="shared" si="25"/>
        <v>6</v>
      </c>
      <c r="I66" s="82">
        <f t="shared" si="25"/>
        <v>11</v>
      </c>
      <c r="J66" s="82">
        <f>ROUNDUP((F66+G66+H66)/15,0)</f>
        <v>16</v>
      </c>
      <c r="K66" s="34"/>
      <c r="L66" s="3"/>
      <c r="M66" s="3"/>
      <c r="O66" s="3"/>
      <c r="P66" s="3"/>
    </row>
    <row r="67" spans="1:16" s="35" customFormat="1" ht="13.5" customHeight="1" x14ac:dyDescent="0.25">
      <c r="A67" s="195" t="s">
        <v>34</v>
      </c>
      <c r="B67" s="196"/>
      <c r="C67" s="196"/>
      <c r="D67" s="196"/>
      <c r="E67" s="196"/>
      <c r="F67" s="196"/>
      <c r="G67" s="196"/>
      <c r="H67" s="196"/>
      <c r="I67" s="196"/>
      <c r="J67" s="197"/>
      <c r="K67" s="34"/>
      <c r="L67" s="3"/>
      <c r="M67" s="3"/>
      <c r="O67" s="3"/>
      <c r="P67" s="3"/>
    </row>
    <row r="68" spans="1:16" s="35" customFormat="1" ht="12.6" customHeight="1" x14ac:dyDescent="0.25">
      <c r="A68" s="141" t="s">
        <v>105</v>
      </c>
      <c r="B68" s="137">
        <v>2</v>
      </c>
      <c r="C68" s="135" t="s">
        <v>15</v>
      </c>
      <c r="D68" s="134">
        <v>30</v>
      </c>
      <c r="E68" s="134">
        <v>15</v>
      </c>
      <c r="F68" s="134">
        <v>5</v>
      </c>
      <c r="G68" s="135">
        <v>10</v>
      </c>
      <c r="H68" s="134">
        <v>0</v>
      </c>
      <c r="I68" s="134">
        <f t="shared" ref="I68:I77" si="26">ROUNDUP(E68/15,0)</f>
        <v>1</v>
      </c>
      <c r="J68" s="134">
        <f t="shared" ref="J68:J77" si="27">ROUNDUP((F68+G68+H68)/15,0)</f>
        <v>1</v>
      </c>
      <c r="K68" s="25"/>
      <c r="L68" s="3"/>
      <c r="M68" s="3"/>
      <c r="O68" s="3"/>
      <c r="P68" s="3"/>
    </row>
    <row r="69" spans="1:16" s="35" customFormat="1" ht="12.6" customHeight="1" x14ac:dyDescent="0.25">
      <c r="A69" s="141" t="s">
        <v>97</v>
      </c>
      <c r="B69" s="137">
        <v>2</v>
      </c>
      <c r="C69" s="135" t="s">
        <v>15</v>
      </c>
      <c r="D69" s="134">
        <v>30</v>
      </c>
      <c r="E69" s="134">
        <v>15</v>
      </c>
      <c r="F69" s="134">
        <v>5</v>
      </c>
      <c r="G69" s="135">
        <v>10</v>
      </c>
      <c r="H69" s="134">
        <v>0</v>
      </c>
      <c r="I69" s="134">
        <f t="shared" si="26"/>
        <v>1</v>
      </c>
      <c r="J69" s="134">
        <f t="shared" si="27"/>
        <v>1</v>
      </c>
      <c r="K69" s="25"/>
      <c r="L69" s="3"/>
      <c r="M69" s="3"/>
      <c r="O69" s="3"/>
      <c r="P69" s="3"/>
    </row>
    <row r="70" spans="1:16" s="35" customFormat="1" ht="12.6" customHeight="1" x14ac:dyDescent="0.25">
      <c r="A70" s="141" t="s">
        <v>75</v>
      </c>
      <c r="B70" s="137">
        <v>3</v>
      </c>
      <c r="C70" s="135" t="s">
        <v>16</v>
      </c>
      <c r="D70" s="134">
        <v>45</v>
      </c>
      <c r="E70" s="134">
        <v>15</v>
      </c>
      <c r="F70" s="134">
        <v>10</v>
      </c>
      <c r="G70" s="135">
        <v>20</v>
      </c>
      <c r="H70" s="134">
        <v>0</v>
      </c>
      <c r="I70" s="134">
        <f>ROUNDUP(E70/15,0)</f>
        <v>1</v>
      </c>
      <c r="J70" s="134">
        <f>ROUNDUP((F70+G70+H70)/15,0)</f>
        <v>2</v>
      </c>
      <c r="K70" s="25"/>
      <c r="L70" s="3"/>
      <c r="M70" s="3"/>
      <c r="O70" s="3"/>
      <c r="P70" s="3"/>
    </row>
    <row r="71" spans="1:16" s="38" customFormat="1" ht="12.6" customHeight="1" x14ac:dyDescent="0.2">
      <c r="A71" s="141" t="s">
        <v>59</v>
      </c>
      <c r="B71" s="137">
        <v>4</v>
      </c>
      <c r="C71" s="132" t="s">
        <v>16</v>
      </c>
      <c r="D71" s="133">
        <f t="shared" ref="D71:D77" si="28">SUM(E71:H71)</f>
        <v>45</v>
      </c>
      <c r="E71" s="133">
        <v>15</v>
      </c>
      <c r="F71" s="133">
        <v>10</v>
      </c>
      <c r="G71" s="133">
        <v>20</v>
      </c>
      <c r="H71" s="133">
        <v>0</v>
      </c>
      <c r="I71" s="133">
        <f t="shared" si="26"/>
        <v>1</v>
      </c>
      <c r="J71" s="134">
        <f t="shared" si="27"/>
        <v>2</v>
      </c>
      <c r="K71" s="36"/>
      <c r="L71" s="37"/>
      <c r="M71" s="37"/>
      <c r="O71" s="37"/>
      <c r="P71" s="37"/>
    </row>
    <row r="72" spans="1:16" s="35" customFormat="1" ht="12.6" customHeight="1" x14ac:dyDescent="0.25">
      <c r="A72" s="141" t="s">
        <v>60</v>
      </c>
      <c r="B72" s="137">
        <v>3</v>
      </c>
      <c r="C72" s="132" t="s">
        <v>16</v>
      </c>
      <c r="D72" s="133">
        <v>45</v>
      </c>
      <c r="E72" s="133">
        <v>15</v>
      </c>
      <c r="F72" s="133">
        <v>10</v>
      </c>
      <c r="G72" s="133">
        <v>20</v>
      </c>
      <c r="H72" s="133">
        <v>0</v>
      </c>
      <c r="I72" s="133">
        <f t="shared" si="26"/>
        <v>1</v>
      </c>
      <c r="J72" s="134">
        <f t="shared" si="27"/>
        <v>2</v>
      </c>
      <c r="K72" s="34"/>
      <c r="L72" s="3"/>
      <c r="M72" s="3"/>
      <c r="O72" s="3"/>
      <c r="P72" s="3"/>
    </row>
    <row r="73" spans="1:16" s="35" customFormat="1" ht="12.6" customHeight="1" x14ac:dyDescent="0.25">
      <c r="A73" s="160" t="s">
        <v>25</v>
      </c>
      <c r="B73" s="161">
        <v>3</v>
      </c>
      <c r="C73" s="162" t="s">
        <v>16</v>
      </c>
      <c r="D73" s="163">
        <v>45</v>
      </c>
      <c r="E73" s="163">
        <v>15</v>
      </c>
      <c r="F73" s="163">
        <v>10</v>
      </c>
      <c r="G73" s="162">
        <v>20</v>
      </c>
      <c r="H73" s="133">
        <v>0</v>
      </c>
      <c r="I73" s="163">
        <f t="shared" si="26"/>
        <v>1</v>
      </c>
      <c r="J73" s="142">
        <f t="shared" si="27"/>
        <v>2</v>
      </c>
      <c r="K73" s="34"/>
      <c r="L73" s="3"/>
      <c r="M73" s="3"/>
      <c r="O73" s="3"/>
      <c r="P73" s="3"/>
    </row>
    <row r="74" spans="1:16" ht="12.6" customHeight="1" x14ac:dyDescent="0.2">
      <c r="A74" s="160" t="s">
        <v>26</v>
      </c>
      <c r="B74" s="164">
        <v>3</v>
      </c>
      <c r="C74" s="164" t="s">
        <v>16</v>
      </c>
      <c r="D74" s="163">
        <v>45</v>
      </c>
      <c r="E74" s="164">
        <v>15</v>
      </c>
      <c r="F74" s="164">
        <v>10</v>
      </c>
      <c r="G74" s="164">
        <v>20</v>
      </c>
      <c r="H74" s="133">
        <v>0</v>
      </c>
      <c r="I74" s="163">
        <f t="shared" si="26"/>
        <v>1</v>
      </c>
      <c r="J74" s="142">
        <f t="shared" si="27"/>
        <v>2</v>
      </c>
    </row>
    <row r="75" spans="1:16" s="35" customFormat="1" ht="12.6" customHeight="1" x14ac:dyDescent="0.25">
      <c r="A75" s="141" t="s">
        <v>86</v>
      </c>
      <c r="B75" s="165">
        <v>4</v>
      </c>
      <c r="C75" s="165" t="s">
        <v>16</v>
      </c>
      <c r="D75" s="166">
        <f t="shared" si="28"/>
        <v>45</v>
      </c>
      <c r="E75" s="165">
        <v>15</v>
      </c>
      <c r="F75" s="165">
        <v>10</v>
      </c>
      <c r="G75" s="165">
        <v>20</v>
      </c>
      <c r="H75" s="133">
        <v>0</v>
      </c>
      <c r="I75" s="124">
        <f t="shared" si="26"/>
        <v>1</v>
      </c>
      <c r="J75" s="126">
        <f t="shared" si="27"/>
        <v>2</v>
      </c>
      <c r="K75" s="34"/>
      <c r="L75" s="3"/>
      <c r="M75" s="3"/>
      <c r="O75" s="3"/>
      <c r="P75" s="3"/>
    </row>
    <row r="76" spans="1:16" s="35" customFormat="1" ht="12.6" customHeight="1" x14ac:dyDescent="0.25">
      <c r="A76" s="167" t="s">
        <v>102</v>
      </c>
      <c r="B76" s="168">
        <v>6</v>
      </c>
      <c r="C76" s="169" t="s">
        <v>15</v>
      </c>
      <c r="D76" s="170">
        <f t="shared" si="28"/>
        <v>0</v>
      </c>
      <c r="E76" s="170">
        <v>0</v>
      </c>
      <c r="F76" s="170">
        <v>0</v>
      </c>
      <c r="G76" s="169">
        <v>0</v>
      </c>
      <c r="H76" s="133">
        <v>0</v>
      </c>
      <c r="I76" s="170">
        <f t="shared" si="26"/>
        <v>0</v>
      </c>
      <c r="J76" s="171">
        <f t="shared" si="27"/>
        <v>0</v>
      </c>
      <c r="K76" s="34"/>
      <c r="L76" s="3"/>
      <c r="M76" s="3"/>
      <c r="O76" s="3"/>
      <c r="P76" s="3"/>
    </row>
    <row r="77" spans="1:16" s="35" customFormat="1" ht="12.6" customHeight="1" x14ac:dyDescent="0.25">
      <c r="A77" s="172" t="s">
        <v>89</v>
      </c>
      <c r="B77" s="173">
        <v>1</v>
      </c>
      <c r="C77" s="123" t="s">
        <v>16</v>
      </c>
      <c r="D77" s="126">
        <f t="shared" si="28"/>
        <v>15</v>
      </c>
      <c r="E77" s="126">
        <v>0</v>
      </c>
      <c r="F77" s="124">
        <v>0</v>
      </c>
      <c r="G77" s="123">
        <v>15</v>
      </c>
      <c r="H77" s="133">
        <v>0</v>
      </c>
      <c r="I77" s="124">
        <f t="shared" si="26"/>
        <v>0</v>
      </c>
      <c r="J77" s="126">
        <f t="shared" si="27"/>
        <v>1</v>
      </c>
      <c r="K77" s="34"/>
      <c r="L77" s="3"/>
      <c r="M77" s="3"/>
      <c r="O77" s="3"/>
      <c r="P77" s="3"/>
    </row>
    <row r="78" spans="1:16" s="77" customFormat="1" ht="12.6" customHeight="1" x14ac:dyDescent="0.2">
      <c r="A78" s="79" t="s">
        <v>17</v>
      </c>
      <c r="B78" s="80">
        <f>SUM(B68:B77)</f>
        <v>31</v>
      </c>
      <c r="C78" s="81">
        <f>COUNTIF(C68:C77,"e")</f>
        <v>3</v>
      </c>
      <c r="D78" s="82">
        <f t="shared" ref="D78:I78" si="29">SUM(D68:D77)</f>
        <v>345</v>
      </c>
      <c r="E78" s="82">
        <f t="shared" si="29"/>
        <v>120</v>
      </c>
      <c r="F78" s="82">
        <f t="shared" si="29"/>
        <v>70</v>
      </c>
      <c r="G78" s="82">
        <f t="shared" si="29"/>
        <v>155</v>
      </c>
      <c r="H78" s="82">
        <f t="shared" si="29"/>
        <v>0</v>
      </c>
      <c r="I78" s="82">
        <f t="shared" si="29"/>
        <v>8</v>
      </c>
      <c r="J78" s="82">
        <f>ROUNDUP((F78+G78+H78)/15,0)</f>
        <v>15</v>
      </c>
      <c r="K78" s="75"/>
      <c r="L78" s="76"/>
      <c r="M78" s="76"/>
      <c r="O78" s="76"/>
      <c r="P78" s="76"/>
    </row>
    <row r="79" spans="1:16" s="74" customFormat="1" ht="12.6" customHeight="1" x14ac:dyDescent="0.25">
      <c r="A79" s="183" t="s">
        <v>35</v>
      </c>
      <c r="B79" s="174"/>
      <c r="C79" s="174"/>
      <c r="D79" s="174"/>
      <c r="E79" s="174"/>
      <c r="F79" s="174"/>
      <c r="G79" s="174"/>
      <c r="H79" s="175"/>
      <c r="I79" s="174"/>
      <c r="J79" s="176"/>
      <c r="K79" s="72"/>
      <c r="L79" s="73"/>
      <c r="M79" s="73"/>
      <c r="O79" s="73"/>
      <c r="P79" s="73"/>
    </row>
    <row r="80" spans="1:16" s="38" customFormat="1" ht="13.5" customHeight="1" x14ac:dyDescent="0.2">
      <c r="A80" s="129" t="s">
        <v>95</v>
      </c>
      <c r="B80" s="131">
        <v>3</v>
      </c>
      <c r="C80" s="132" t="s">
        <v>15</v>
      </c>
      <c r="D80" s="133">
        <v>45</v>
      </c>
      <c r="E80" s="133">
        <v>15</v>
      </c>
      <c r="F80" s="133">
        <v>10</v>
      </c>
      <c r="G80" s="132">
        <v>20</v>
      </c>
      <c r="H80" s="133">
        <v>0</v>
      </c>
      <c r="I80" s="133">
        <f>ROUNDUP(E80/15,0)</f>
        <v>1</v>
      </c>
      <c r="J80" s="134">
        <f>ROUNDUP((F80+G80+H80)/15,0)</f>
        <v>2</v>
      </c>
      <c r="K80" s="36"/>
      <c r="L80" s="37"/>
      <c r="M80" s="37"/>
      <c r="O80" s="37"/>
      <c r="P80" s="37"/>
    </row>
    <row r="81" spans="1:16" s="41" customFormat="1" ht="12.6" customHeight="1" x14ac:dyDescent="0.2">
      <c r="A81" s="167" t="s">
        <v>61</v>
      </c>
      <c r="B81" s="137">
        <v>3</v>
      </c>
      <c r="C81" s="132" t="s">
        <v>16</v>
      </c>
      <c r="D81" s="133">
        <f>SUM(E81:H81)</f>
        <v>45</v>
      </c>
      <c r="E81" s="133">
        <v>15</v>
      </c>
      <c r="F81" s="133">
        <v>10</v>
      </c>
      <c r="G81" s="132">
        <v>20</v>
      </c>
      <c r="H81" s="133">
        <v>0</v>
      </c>
      <c r="I81" s="133">
        <f t="shared" ref="I81:I87" si="30">ROUNDUP(E81/15,0)</f>
        <v>1</v>
      </c>
      <c r="J81" s="134">
        <f t="shared" ref="J81:J87" si="31">ROUNDUP((F81+G81+H81)/15,0)</f>
        <v>2</v>
      </c>
      <c r="K81" s="39"/>
      <c r="L81" s="40"/>
      <c r="M81" s="40"/>
      <c r="O81" s="40"/>
      <c r="P81" s="40"/>
    </row>
    <row r="82" spans="1:16" s="41" customFormat="1" ht="12.6" customHeight="1" x14ac:dyDescent="0.2">
      <c r="A82" s="141" t="s">
        <v>62</v>
      </c>
      <c r="B82" s="137">
        <v>3</v>
      </c>
      <c r="C82" s="132" t="s">
        <v>16</v>
      </c>
      <c r="D82" s="133">
        <f>SUM(E82:H82)</f>
        <v>45</v>
      </c>
      <c r="E82" s="133">
        <v>15</v>
      </c>
      <c r="F82" s="133">
        <v>10</v>
      </c>
      <c r="G82" s="132">
        <v>20</v>
      </c>
      <c r="H82" s="133">
        <v>0</v>
      </c>
      <c r="I82" s="133">
        <f t="shared" si="30"/>
        <v>1</v>
      </c>
      <c r="J82" s="134">
        <f t="shared" si="31"/>
        <v>2</v>
      </c>
      <c r="K82" s="39"/>
      <c r="L82" s="40"/>
      <c r="M82" s="40"/>
      <c r="O82" s="40"/>
      <c r="P82" s="40"/>
    </row>
    <row r="83" spans="1:16" s="41" customFormat="1" ht="12.6" customHeight="1" x14ac:dyDescent="0.2">
      <c r="A83" s="160" t="s">
        <v>63</v>
      </c>
      <c r="B83" s="161">
        <v>3</v>
      </c>
      <c r="C83" s="162" t="s">
        <v>16</v>
      </c>
      <c r="D83" s="163">
        <f>SUM(E83:H83)</f>
        <v>45</v>
      </c>
      <c r="E83" s="142">
        <v>15</v>
      </c>
      <c r="F83" s="163">
        <v>10</v>
      </c>
      <c r="G83" s="162">
        <v>20</v>
      </c>
      <c r="H83" s="133">
        <v>0</v>
      </c>
      <c r="I83" s="163">
        <f t="shared" si="30"/>
        <v>1</v>
      </c>
      <c r="J83" s="142">
        <f t="shared" si="31"/>
        <v>2</v>
      </c>
      <c r="K83" s="39"/>
      <c r="L83" s="40"/>
      <c r="M83" s="40"/>
      <c r="O83" s="40"/>
      <c r="P83" s="40"/>
    </row>
    <row r="84" spans="1:16" s="41" customFormat="1" ht="12.6" customHeight="1" x14ac:dyDescent="0.2">
      <c r="A84" s="141" t="s">
        <v>64</v>
      </c>
      <c r="B84" s="165">
        <v>4</v>
      </c>
      <c r="C84" s="165" t="s">
        <v>16</v>
      </c>
      <c r="D84" s="163">
        <v>45</v>
      </c>
      <c r="E84" s="165">
        <v>15</v>
      </c>
      <c r="F84" s="165">
        <v>10</v>
      </c>
      <c r="G84" s="165">
        <v>20</v>
      </c>
      <c r="H84" s="133">
        <v>0</v>
      </c>
      <c r="I84" s="163">
        <f t="shared" si="30"/>
        <v>1</v>
      </c>
      <c r="J84" s="142">
        <f t="shared" si="31"/>
        <v>2</v>
      </c>
      <c r="K84" s="39"/>
      <c r="L84" s="40"/>
      <c r="M84" s="40"/>
      <c r="O84" s="40"/>
      <c r="P84" s="40"/>
    </row>
    <row r="85" spans="1:16" s="41" customFormat="1" ht="12.6" customHeight="1" x14ac:dyDescent="0.2">
      <c r="A85" s="141" t="s">
        <v>65</v>
      </c>
      <c r="B85" s="165">
        <v>4</v>
      </c>
      <c r="C85" s="165" t="s">
        <v>16</v>
      </c>
      <c r="D85" s="124">
        <v>45</v>
      </c>
      <c r="E85" s="165">
        <v>15</v>
      </c>
      <c r="F85" s="165">
        <v>10</v>
      </c>
      <c r="G85" s="165">
        <v>20</v>
      </c>
      <c r="H85" s="133">
        <v>0</v>
      </c>
      <c r="I85" s="124">
        <f t="shared" si="30"/>
        <v>1</v>
      </c>
      <c r="J85" s="126">
        <f t="shared" si="31"/>
        <v>2</v>
      </c>
      <c r="K85" s="39"/>
      <c r="L85" s="40"/>
      <c r="M85" s="40"/>
      <c r="O85" s="40"/>
      <c r="P85" s="40"/>
    </row>
    <row r="86" spans="1:16" s="41" customFormat="1" ht="12.6" customHeight="1" x14ac:dyDescent="0.2">
      <c r="A86" s="167" t="s">
        <v>103</v>
      </c>
      <c r="B86" s="177">
        <v>2</v>
      </c>
      <c r="C86" s="178" t="s">
        <v>16</v>
      </c>
      <c r="D86" s="179">
        <v>30</v>
      </c>
      <c r="E86" s="179">
        <v>0</v>
      </c>
      <c r="F86" s="179">
        <v>0</v>
      </c>
      <c r="G86" s="179">
        <v>30</v>
      </c>
      <c r="H86" s="133">
        <v>0</v>
      </c>
      <c r="I86" s="179">
        <f t="shared" si="30"/>
        <v>0</v>
      </c>
      <c r="J86" s="180">
        <f t="shared" si="31"/>
        <v>2</v>
      </c>
      <c r="K86" s="39"/>
      <c r="L86" s="40"/>
      <c r="M86" s="40"/>
      <c r="O86" s="40"/>
      <c r="P86" s="40"/>
    </row>
    <row r="87" spans="1:16" s="41" customFormat="1" ht="12.6" customHeight="1" x14ac:dyDescent="0.2">
      <c r="A87" s="141" t="s">
        <v>123</v>
      </c>
      <c r="B87" s="137">
        <v>8</v>
      </c>
      <c r="C87" s="132" t="s">
        <v>15</v>
      </c>
      <c r="D87" s="133"/>
      <c r="E87" s="133"/>
      <c r="F87" s="133"/>
      <c r="G87" s="133"/>
      <c r="H87" s="133">
        <v>0</v>
      </c>
      <c r="I87" s="163">
        <f t="shared" si="30"/>
        <v>0</v>
      </c>
      <c r="J87" s="142">
        <f t="shared" si="31"/>
        <v>0</v>
      </c>
      <c r="K87" s="39"/>
      <c r="L87" s="40"/>
      <c r="M87" s="40"/>
      <c r="O87" s="40"/>
      <c r="P87" s="40"/>
    </row>
    <row r="88" spans="1:16" s="41" customFormat="1" ht="12.6" customHeight="1" x14ac:dyDescent="0.2">
      <c r="A88" s="79" t="s">
        <v>17</v>
      </c>
      <c r="B88" s="80">
        <f>SUM(B80:B87)</f>
        <v>30</v>
      </c>
      <c r="C88" s="81">
        <f>COUNTIF(C80:C87,"e")</f>
        <v>2</v>
      </c>
      <c r="D88" s="82">
        <f t="shared" ref="D88:I88" si="32">SUM(D80:D87)</f>
        <v>300</v>
      </c>
      <c r="E88" s="82">
        <f t="shared" si="32"/>
        <v>90</v>
      </c>
      <c r="F88" s="82">
        <f t="shared" si="32"/>
        <v>60</v>
      </c>
      <c r="G88" s="82">
        <f t="shared" si="32"/>
        <v>150</v>
      </c>
      <c r="H88" s="87">
        <f t="shared" si="32"/>
        <v>0</v>
      </c>
      <c r="I88" s="84">
        <f t="shared" si="32"/>
        <v>6</v>
      </c>
      <c r="J88" s="82">
        <f>ROUNDUP((F88+G88+H88)/15,0)</f>
        <v>14</v>
      </c>
      <c r="K88" s="39"/>
      <c r="L88" s="40"/>
      <c r="M88" s="40"/>
      <c r="O88" s="40"/>
      <c r="P88" s="40"/>
    </row>
    <row r="89" spans="1:16" s="41" customFormat="1" ht="12.6" customHeight="1" x14ac:dyDescent="0.2">
      <c r="A89" s="88" t="s">
        <v>44</v>
      </c>
      <c r="B89" s="80">
        <f t="shared" ref="B89:H89" si="33">B66+B78+B88</f>
        <v>91</v>
      </c>
      <c r="C89" s="80">
        <f t="shared" si="33"/>
        <v>8</v>
      </c>
      <c r="D89" s="80">
        <f t="shared" si="33"/>
        <v>1050</v>
      </c>
      <c r="E89" s="80">
        <f t="shared" si="33"/>
        <v>375</v>
      </c>
      <c r="F89" s="80">
        <f t="shared" si="33"/>
        <v>204</v>
      </c>
      <c r="G89" s="80">
        <f t="shared" si="33"/>
        <v>465</v>
      </c>
      <c r="H89" s="80">
        <f t="shared" si="33"/>
        <v>6</v>
      </c>
      <c r="I89" s="46"/>
      <c r="J89" s="48"/>
      <c r="K89" s="39"/>
      <c r="L89" s="40"/>
      <c r="M89" s="40"/>
      <c r="O89" s="40"/>
      <c r="P89" s="40"/>
    </row>
    <row r="90" spans="1:16" s="41" customFormat="1" ht="12.6" customHeight="1" x14ac:dyDescent="0.2">
      <c r="A90" s="89" t="s">
        <v>20</v>
      </c>
      <c r="B90" s="90">
        <f>B15+B26+B36+B48+B66+B78+B88</f>
        <v>210</v>
      </c>
      <c r="C90" s="90">
        <f>C15+C26+C36+C48+C66+C78+C88</f>
        <v>21</v>
      </c>
      <c r="D90" s="80">
        <f>D66+D78+D88+D36+D26+D15+D48</f>
        <v>2500</v>
      </c>
      <c r="E90" s="80">
        <f>E15+E26+E36+E48+E66+E78+E88</f>
        <v>985</v>
      </c>
      <c r="F90" s="80">
        <f>F15+F26+F36+F48+F66+F78+F88</f>
        <v>544</v>
      </c>
      <c r="G90" s="80">
        <f>G15+G26+G36+G48+G66+G78+G88</f>
        <v>965</v>
      </c>
      <c r="H90" s="80">
        <f>H15+H26+H36+H48+H66+H78+H88</f>
        <v>6</v>
      </c>
      <c r="I90" s="30"/>
      <c r="J90" s="30"/>
      <c r="K90" s="39"/>
      <c r="L90" s="40"/>
      <c r="M90" s="40"/>
      <c r="O90" s="40"/>
      <c r="P90" s="40"/>
    </row>
    <row r="91" spans="1:16" s="41" customFormat="1" ht="12.6" customHeight="1" x14ac:dyDescent="0.2">
      <c r="A91" s="181" t="s">
        <v>21</v>
      </c>
      <c r="B91" s="150"/>
      <c r="C91" s="182"/>
      <c r="D91" s="152"/>
      <c r="E91" s="153">
        <f>(E90/D90)*100</f>
        <v>39.4</v>
      </c>
      <c r="F91" s="153">
        <f>(F90/D90)*100</f>
        <v>21.759999999999998</v>
      </c>
      <c r="G91" s="153">
        <f>(G90/D90)*100</f>
        <v>38.6</v>
      </c>
      <c r="H91" s="153">
        <f>(H90/D90)*100</f>
        <v>0.24</v>
      </c>
      <c r="I91" s="32"/>
      <c r="J91" s="33"/>
      <c r="K91" s="39"/>
      <c r="L91" s="40"/>
      <c r="M91" s="40"/>
      <c r="O91" s="40"/>
      <c r="P91" s="40"/>
    </row>
    <row r="92" spans="1:16" x14ac:dyDescent="0.2">
      <c r="J92" s="3"/>
    </row>
    <row r="93" spans="1:16" x14ac:dyDescent="0.2">
      <c r="D93" s="56"/>
      <c r="J93" s="3"/>
    </row>
    <row r="95" spans="1:16" x14ac:dyDescent="0.2">
      <c r="J95" s="3"/>
    </row>
    <row r="96" spans="1:16" x14ac:dyDescent="0.2">
      <c r="J96" s="3"/>
    </row>
    <row r="97" spans="10:10" x14ac:dyDescent="0.2">
      <c r="J97" s="3"/>
    </row>
    <row r="98" spans="10:10" x14ac:dyDescent="0.2">
      <c r="J98" s="3"/>
    </row>
    <row r="99" spans="10:10" x14ac:dyDescent="0.2">
      <c r="J99" s="3"/>
    </row>
    <row r="100" spans="10:10" x14ac:dyDescent="0.2">
      <c r="J100" s="3"/>
    </row>
    <row r="101" spans="10:10" x14ac:dyDescent="0.2">
      <c r="J101" s="3"/>
    </row>
    <row r="102" spans="10:10" x14ac:dyDescent="0.2">
      <c r="J102" s="3"/>
    </row>
    <row r="103" spans="10:10" x14ac:dyDescent="0.2">
      <c r="J103" s="3"/>
    </row>
    <row r="104" spans="10:10" x14ac:dyDescent="0.2">
      <c r="J104" s="3"/>
    </row>
    <row r="105" spans="10:10" x14ac:dyDescent="0.2">
      <c r="J105" s="3"/>
    </row>
    <row r="106" spans="10:10" x14ac:dyDescent="0.2">
      <c r="J106" s="3"/>
    </row>
    <row r="107" spans="10:10" x14ac:dyDescent="0.2">
      <c r="J107" s="3"/>
    </row>
    <row r="108" spans="10:10" x14ac:dyDescent="0.2">
      <c r="J108" s="3"/>
    </row>
    <row r="109" spans="10:10" x14ac:dyDescent="0.2">
      <c r="J109" s="3"/>
    </row>
    <row r="110" spans="10:10" x14ac:dyDescent="0.2">
      <c r="J110" s="3"/>
    </row>
    <row r="111" spans="10:10" x14ac:dyDescent="0.2">
      <c r="J111" s="3"/>
    </row>
    <row r="112" spans="10:10" x14ac:dyDescent="0.2">
      <c r="J112" s="3"/>
    </row>
    <row r="113" spans="10:10" x14ac:dyDescent="0.2">
      <c r="J113" s="3"/>
    </row>
    <row r="114" spans="10:10" x14ac:dyDescent="0.2">
      <c r="J114" s="3"/>
    </row>
    <row r="115" spans="10:10" x14ac:dyDescent="0.2">
      <c r="J115" s="3"/>
    </row>
    <row r="116" spans="10:10" x14ac:dyDescent="0.2">
      <c r="J116" s="3"/>
    </row>
    <row r="117" spans="10:10" x14ac:dyDescent="0.2">
      <c r="J117" s="3"/>
    </row>
    <row r="118" spans="10:10" x14ac:dyDescent="0.2">
      <c r="J118" s="3"/>
    </row>
    <row r="119" spans="10:10" x14ac:dyDescent="0.2">
      <c r="J119" s="3"/>
    </row>
    <row r="120" spans="10:10" x14ac:dyDescent="0.2">
      <c r="J120" s="3"/>
    </row>
    <row r="121" spans="10:10" x14ac:dyDescent="0.2">
      <c r="J121" s="3"/>
    </row>
    <row r="122" spans="10:10" x14ac:dyDescent="0.2">
      <c r="J122" s="3"/>
    </row>
    <row r="123" spans="10:10" x14ac:dyDescent="0.2">
      <c r="J123" s="3"/>
    </row>
    <row r="124" spans="10:10" x14ac:dyDescent="0.2">
      <c r="J124" s="3"/>
    </row>
    <row r="125" spans="10:10" x14ac:dyDescent="0.2">
      <c r="J125" s="3"/>
    </row>
    <row r="126" spans="10:10" x14ac:dyDescent="0.2">
      <c r="J126" s="3"/>
    </row>
    <row r="127" spans="10:10" x14ac:dyDescent="0.2">
      <c r="J127" s="3"/>
    </row>
    <row r="128" spans="10:10" x14ac:dyDescent="0.2">
      <c r="J128" s="3"/>
    </row>
    <row r="129" spans="10:10" x14ac:dyDescent="0.2">
      <c r="J129" s="3"/>
    </row>
    <row r="130" spans="10:10" x14ac:dyDescent="0.2">
      <c r="J130" s="3"/>
    </row>
    <row r="131" spans="10:10" x14ac:dyDescent="0.2">
      <c r="J131" s="3"/>
    </row>
    <row r="132" spans="10:10" x14ac:dyDescent="0.2">
      <c r="J132" s="3"/>
    </row>
    <row r="133" spans="10:10" x14ac:dyDescent="0.2">
      <c r="J133" s="3"/>
    </row>
    <row r="134" spans="10:10" x14ac:dyDescent="0.2">
      <c r="J134" s="3"/>
    </row>
    <row r="135" spans="10:10" x14ac:dyDescent="0.2">
      <c r="J135" s="3"/>
    </row>
    <row r="136" spans="10:10" x14ac:dyDescent="0.2">
      <c r="J136" s="3"/>
    </row>
    <row r="137" spans="10:10" x14ac:dyDescent="0.2">
      <c r="J137" s="3"/>
    </row>
    <row r="138" spans="10:10" x14ac:dyDescent="0.2">
      <c r="J138" s="3"/>
    </row>
    <row r="139" spans="10:10" x14ac:dyDescent="0.2">
      <c r="J139" s="3"/>
    </row>
    <row r="140" spans="10:10" x14ac:dyDescent="0.2">
      <c r="J140" s="3"/>
    </row>
    <row r="141" spans="10:10" x14ac:dyDescent="0.2">
      <c r="J141" s="3"/>
    </row>
    <row r="142" spans="10:10" x14ac:dyDescent="0.2">
      <c r="J142" s="3"/>
    </row>
    <row r="143" spans="10:10" x14ac:dyDescent="0.2">
      <c r="J143" s="3"/>
    </row>
    <row r="144" spans="10:10" x14ac:dyDescent="0.2">
      <c r="J144" s="3"/>
    </row>
    <row r="145" spans="10:10" x14ac:dyDescent="0.2">
      <c r="J145" s="3"/>
    </row>
    <row r="146" spans="10:10" x14ac:dyDescent="0.2">
      <c r="J146" s="3"/>
    </row>
    <row r="147" spans="10:10" x14ac:dyDescent="0.2">
      <c r="J147" s="3"/>
    </row>
    <row r="148" spans="10:10" x14ac:dyDescent="0.2">
      <c r="J148" s="3"/>
    </row>
    <row r="149" spans="10:10" x14ac:dyDescent="0.2">
      <c r="J149" s="3"/>
    </row>
    <row r="150" spans="10:10" x14ac:dyDescent="0.2">
      <c r="J150" s="3"/>
    </row>
    <row r="151" spans="10:10" x14ac:dyDescent="0.2">
      <c r="J151" s="3"/>
    </row>
    <row r="152" spans="10:10" x14ac:dyDescent="0.2">
      <c r="J152" s="3"/>
    </row>
    <row r="153" spans="10:10" x14ac:dyDescent="0.2">
      <c r="J153" s="3"/>
    </row>
    <row r="154" spans="10:10" x14ac:dyDescent="0.2">
      <c r="J154" s="3"/>
    </row>
    <row r="155" spans="10:10" x14ac:dyDescent="0.2">
      <c r="J155" s="3"/>
    </row>
    <row r="156" spans="10:10" x14ac:dyDescent="0.2">
      <c r="J156" s="3"/>
    </row>
    <row r="157" spans="10:10" x14ac:dyDescent="0.2">
      <c r="J157" s="3"/>
    </row>
    <row r="158" spans="10:10" x14ac:dyDescent="0.2">
      <c r="J158" s="3"/>
    </row>
    <row r="159" spans="10:10" x14ac:dyDescent="0.2">
      <c r="J159" s="3"/>
    </row>
    <row r="160" spans="10:10" x14ac:dyDescent="0.2">
      <c r="J160" s="3"/>
    </row>
    <row r="161" spans="10:10" x14ac:dyDescent="0.2">
      <c r="J161" s="3"/>
    </row>
    <row r="162" spans="10:10" x14ac:dyDescent="0.2">
      <c r="J162" s="3"/>
    </row>
    <row r="163" spans="10:10" x14ac:dyDescent="0.2">
      <c r="J163" s="3"/>
    </row>
    <row r="164" spans="10:10" x14ac:dyDescent="0.2">
      <c r="J164" s="3"/>
    </row>
    <row r="165" spans="10:10" x14ac:dyDescent="0.2">
      <c r="J165" s="3"/>
    </row>
    <row r="166" spans="10:10" x14ac:dyDescent="0.2">
      <c r="J166" s="3"/>
    </row>
    <row r="167" spans="10:10" x14ac:dyDescent="0.2">
      <c r="J167" s="3"/>
    </row>
    <row r="168" spans="10:10" x14ac:dyDescent="0.2">
      <c r="J168" s="3"/>
    </row>
    <row r="169" spans="10:10" x14ac:dyDescent="0.2">
      <c r="J169" s="3"/>
    </row>
    <row r="170" spans="10:10" x14ac:dyDescent="0.2">
      <c r="J170" s="3"/>
    </row>
    <row r="171" spans="10:10" x14ac:dyDescent="0.2">
      <c r="J171" s="3"/>
    </row>
    <row r="172" spans="10:10" x14ac:dyDescent="0.2">
      <c r="J172" s="3"/>
    </row>
    <row r="173" spans="10:10" x14ac:dyDescent="0.2">
      <c r="J173" s="3"/>
    </row>
    <row r="174" spans="10:10" x14ac:dyDescent="0.2">
      <c r="J174" s="3"/>
    </row>
    <row r="175" spans="10:10" x14ac:dyDescent="0.2">
      <c r="J175" s="3"/>
    </row>
    <row r="176" spans="10:10" x14ac:dyDescent="0.2">
      <c r="J176" s="3"/>
    </row>
    <row r="177" spans="10:10" x14ac:dyDescent="0.2">
      <c r="J177" s="3"/>
    </row>
    <row r="178" spans="10:10" x14ac:dyDescent="0.2">
      <c r="J178" s="3"/>
    </row>
    <row r="179" spans="10:10" x14ac:dyDescent="0.2">
      <c r="J179" s="3"/>
    </row>
    <row r="180" spans="10:10" x14ac:dyDescent="0.2">
      <c r="J180" s="3"/>
    </row>
    <row r="181" spans="10:10" x14ac:dyDescent="0.2">
      <c r="J181" s="3"/>
    </row>
    <row r="182" spans="10:10" x14ac:dyDescent="0.2">
      <c r="J182" s="3"/>
    </row>
    <row r="183" spans="10:10" x14ac:dyDescent="0.2">
      <c r="J183" s="3"/>
    </row>
    <row r="184" spans="10:10" x14ac:dyDescent="0.2">
      <c r="J184" s="3"/>
    </row>
    <row r="185" spans="10:10" x14ac:dyDescent="0.2">
      <c r="J185" s="3"/>
    </row>
    <row r="186" spans="10:10" x14ac:dyDescent="0.2">
      <c r="J186" s="3"/>
    </row>
    <row r="187" spans="10:10" x14ac:dyDescent="0.2">
      <c r="J187" s="3"/>
    </row>
    <row r="188" spans="10:10" x14ac:dyDescent="0.2">
      <c r="J188" s="3"/>
    </row>
    <row r="189" spans="10:10" x14ac:dyDescent="0.2">
      <c r="J189" s="3"/>
    </row>
    <row r="190" spans="10:10" x14ac:dyDescent="0.2">
      <c r="J190" s="3"/>
    </row>
    <row r="191" spans="10:10" x14ac:dyDescent="0.2">
      <c r="J191" s="3"/>
    </row>
    <row r="192" spans="10:10" x14ac:dyDescent="0.2">
      <c r="J192" s="3"/>
    </row>
    <row r="193" spans="10:10" x14ac:dyDescent="0.2">
      <c r="J193" s="3"/>
    </row>
    <row r="194" spans="10:10" x14ac:dyDescent="0.2">
      <c r="J194" s="3"/>
    </row>
    <row r="195" spans="10:10" x14ac:dyDescent="0.2">
      <c r="J195" s="3"/>
    </row>
    <row r="196" spans="10:10" x14ac:dyDescent="0.2">
      <c r="J196" s="3"/>
    </row>
    <row r="197" spans="10:10" x14ac:dyDescent="0.2">
      <c r="J197" s="3"/>
    </row>
    <row r="198" spans="10:10" x14ac:dyDescent="0.2">
      <c r="J198" s="3"/>
    </row>
    <row r="199" spans="10:10" x14ac:dyDescent="0.2">
      <c r="J199" s="3"/>
    </row>
    <row r="200" spans="10:10" x14ac:dyDescent="0.2">
      <c r="J200" s="3"/>
    </row>
    <row r="201" spans="10:10" x14ac:dyDescent="0.2">
      <c r="J201" s="3"/>
    </row>
    <row r="202" spans="10:10" x14ac:dyDescent="0.2">
      <c r="J202" s="3"/>
    </row>
    <row r="203" spans="10:10" x14ac:dyDescent="0.2">
      <c r="J203" s="3"/>
    </row>
    <row r="204" spans="10:10" x14ac:dyDescent="0.2">
      <c r="J204" s="3"/>
    </row>
    <row r="205" spans="10:10" x14ac:dyDescent="0.2">
      <c r="J205" s="3"/>
    </row>
    <row r="206" spans="10:10" x14ac:dyDescent="0.2">
      <c r="J206" s="3"/>
    </row>
    <row r="207" spans="10:10" x14ac:dyDescent="0.2">
      <c r="J207" s="3"/>
    </row>
    <row r="208" spans="10:10" x14ac:dyDescent="0.2">
      <c r="J208" s="3"/>
    </row>
    <row r="209" spans="10:10" x14ac:dyDescent="0.2">
      <c r="J209" s="3"/>
    </row>
    <row r="210" spans="10:10" x14ac:dyDescent="0.2">
      <c r="J210" s="3"/>
    </row>
    <row r="211" spans="10:10" x14ac:dyDescent="0.2">
      <c r="J211" s="3"/>
    </row>
    <row r="212" spans="10:10" x14ac:dyDescent="0.2">
      <c r="J212" s="3"/>
    </row>
    <row r="213" spans="10:10" x14ac:dyDescent="0.2">
      <c r="J213" s="3"/>
    </row>
    <row r="214" spans="10:10" x14ac:dyDescent="0.2">
      <c r="J214" s="3"/>
    </row>
    <row r="215" spans="10:10" x14ac:dyDescent="0.2">
      <c r="J215" s="3"/>
    </row>
    <row r="216" spans="10:10" x14ac:dyDescent="0.2">
      <c r="J216" s="3"/>
    </row>
    <row r="217" spans="10:10" x14ac:dyDescent="0.2">
      <c r="J217" s="3"/>
    </row>
    <row r="218" spans="10:10" x14ac:dyDescent="0.2">
      <c r="J218" s="3"/>
    </row>
    <row r="219" spans="10:10" x14ac:dyDescent="0.2">
      <c r="J219" s="3"/>
    </row>
    <row r="220" spans="10:10" x14ac:dyDescent="0.2">
      <c r="J220" s="3"/>
    </row>
    <row r="221" spans="10:10" x14ac:dyDescent="0.2">
      <c r="J221" s="3"/>
    </row>
    <row r="222" spans="10:10" x14ac:dyDescent="0.2">
      <c r="J222" s="3"/>
    </row>
    <row r="223" spans="10:10" x14ac:dyDescent="0.2">
      <c r="J223" s="3"/>
    </row>
  </sheetData>
  <sheetProtection selectLockedCells="1" selectUnlockedCells="1"/>
  <customSheetViews>
    <customSheetView guid="{1272C3F4-E4C8-4606-BFA3-A5FC903A7A9B}" scale="90" showPageBreaks="1" printArea="1" hiddenColumns="1" view="pageBreakPreview">
      <selection activeCell="A27" sqref="A27"/>
      <rowBreaks count="1" manualBreakCount="1">
        <brk id="50" max="16383" man="1"/>
      </rowBreaks>
      <pageMargins left="0" right="0" top="0.51" bottom="0" header="0.51180555555555551" footer="0.51180555555555551"/>
      <pageSetup paperSize="9" scale="90" firstPageNumber="0" orientation="portrait" horizontalDpi="300" verticalDpi="300" r:id="rId1"/>
      <headerFooter alignWithMargins="0"/>
    </customSheetView>
  </customSheetViews>
  <mergeCells count="8">
    <mergeCell ref="A54:J54"/>
    <mergeCell ref="A67:J67"/>
    <mergeCell ref="A1:J1"/>
    <mergeCell ref="A2:J2"/>
    <mergeCell ref="A5:J5"/>
    <mergeCell ref="A27:J27"/>
    <mergeCell ref="A16:J16"/>
    <mergeCell ref="A37:J37"/>
  </mergeCells>
  <phoneticPr fontId="0" type="noConversion"/>
  <pageMargins left="0" right="0" top="0.51" bottom="0" header="0.51180555555555551" footer="0.51180555555555551"/>
  <pageSetup paperSize="9" scale="87" firstPageNumber="0" orientation="portrait" r:id="rId2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8"/>
  <sheetViews>
    <sheetView view="pageBreakPreview" topLeftCell="A12" zoomScale="70" zoomScaleNormal="70" zoomScaleSheetLayoutView="70" workbookViewId="0">
      <selection activeCell="H11" sqref="H11"/>
    </sheetView>
  </sheetViews>
  <sheetFormatPr defaultColWidth="12.5703125" defaultRowHeight="15" x14ac:dyDescent="0.25"/>
  <cols>
    <col min="1" max="1" width="5.5703125" style="42" customWidth="1"/>
    <col min="2" max="2" width="43.42578125" style="42" customWidth="1"/>
    <col min="3" max="11" width="6" style="42" customWidth="1"/>
    <col min="12" max="16384" width="12.5703125" style="42"/>
  </cols>
  <sheetData>
    <row r="2" spans="1:13" x14ac:dyDescent="0.25">
      <c r="A2" s="236" t="s">
        <v>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3" ht="54.75" customHeight="1" x14ac:dyDescent="0.25">
      <c r="A3" s="237" t="s">
        <v>128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3" ht="6.75" customHeight="1" x14ac:dyDescent="0.25">
      <c r="A4" s="3"/>
      <c r="B4" s="1"/>
      <c r="C4" s="2"/>
      <c r="D4" s="3"/>
      <c r="E4" s="3"/>
      <c r="F4" s="3"/>
      <c r="G4" s="3"/>
      <c r="H4" s="3"/>
      <c r="I4" s="3"/>
      <c r="J4" s="3"/>
      <c r="K4" s="3"/>
    </row>
    <row r="5" spans="1:13" ht="62.25" customHeight="1" x14ac:dyDescent="0.25">
      <c r="A5" s="238" t="s">
        <v>22</v>
      </c>
      <c r="B5" s="239"/>
      <c r="C5" s="9" t="s">
        <v>1</v>
      </c>
      <c r="D5" s="10" t="s">
        <v>2</v>
      </c>
      <c r="E5" s="10" t="s">
        <v>3</v>
      </c>
      <c r="F5" s="11" t="s">
        <v>4</v>
      </c>
      <c r="G5" s="12" t="s">
        <v>5</v>
      </c>
      <c r="H5" s="12" t="s">
        <v>6</v>
      </c>
      <c r="I5" s="13" t="s">
        <v>7</v>
      </c>
      <c r="J5" s="10" t="s">
        <v>32</v>
      </c>
      <c r="K5" s="13" t="s">
        <v>33</v>
      </c>
    </row>
    <row r="6" spans="1:13" ht="30" customHeight="1" x14ac:dyDescent="0.25">
      <c r="A6" s="240" t="s">
        <v>66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3" ht="24.95" customHeight="1" x14ac:dyDescent="0.25">
      <c r="A7" s="245" t="s">
        <v>67</v>
      </c>
      <c r="B7" s="246"/>
      <c r="C7" s="18">
        <v>4</v>
      </c>
      <c r="D7" s="19" t="s">
        <v>16</v>
      </c>
      <c r="E7" s="20">
        <f>SUM(F7:I7)</f>
        <v>45</v>
      </c>
      <c r="F7" s="20">
        <v>15</v>
      </c>
      <c r="G7" s="20">
        <v>10</v>
      </c>
      <c r="H7" s="19">
        <v>20</v>
      </c>
      <c r="I7" s="20">
        <v>0</v>
      </c>
      <c r="J7" s="20">
        <f>ROUNDUP(F7/15,0)</f>
        <v>1</v>
      </c>
      <c r="K7" s="21">
        <f t="shared" ref="K7:K21" si="0">ROUNDUP((G7+H7+I7)/15,0)</f>
        <v>2</v>
      </c>
    </row>
    <row r="8" spans="1:13" ht="24.95" customHeight="1" x14ac:dyDescent="0.25">
      <c r="A8" s="245" t="s">
        <v>68</v>
      </c>
      <c r="B8" s="246"/>
      <c r="C8" s="18">
        <v>4</v>
      </c>
      <c r="D8" s="19" t="s">
        <v>16</v>
      </c>
      <c r="E8" s="20">
        <f>SUM(F8:I8)</f>
        <v>45</v>
      </c>
      <c r="F8" s="20">
        <v>15</v>
      </c>
      <c r="G8" s="20">
        <v>10</v>
      </c>
      <c r="H8" s="19">
        <v>20</v>
      </c>
      <c r="I8" s="20"/>
      <c r="J8" s="20">
        <f>ROUNDUP(F8/15,0)</f>
        <v>1</v>
      </c>
      <c r="K8" s="21">
        <f>ROUNDUP((G8+H8+I8)/15,0)</f>
        <v>2</v>
      </c>
    </row>
    <row r="10" spans="1:13" ht="30" customHeight="1" x14ac:dyDescent="0.25">
      <c r="A10" s="227" t="s">
        <v>43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35"/>
    </row>
    <row r="11" spans="1:13" ht="24.95" customHeight="1" x14ac:dyDescent="0.25">
      <c r="A11" s="245" t="s">
        <v>69</v>
      </c>
      <c r="B11" s="246"/>
      <c r="C11" s="53">
        <v>3</v>
      </c>
      <c r="D11" s="50" t="s">
        <v>16</v>
      </c>
      <c r="E11" s="49">
        <v>45</v>
      </c>
      <c r="F11" s="49">
        <v>15</v>
      </c>
      <c r="G11" s="49">
        <v>10</v>
      </c>
      <c r="H11" s="50">
        <v>20</v>
      </c>
      <c r="I11" s="49"/>
      <c r="J11" s="49">
        <f>ROUNDUP(F11/15,0)</f>
        <v>1</v>
      </c>
      <c r="K11" s="45">
        <f t="shared" si="0"/>
        <v>2</v>
      </c>
    </row>
    <row r="12" spans="1:13" ht="24.95" customHeight="1" x14ac:dyDescent="0.25">
      <c r="A12" s="220" t="s">
        <v>117</v>
      </c>
      <c r="B12" s="221"/>
      <c r="C12" s="54">
        <v>3</v>
      </c>
      <c r="D12" s="54" t="s">
        <v>16</v>
      </c>
      <c r="E12" s="51">
        <v>45</v>
      </c>
      <c r="F12" s="54">
        <v>15</v>
      </c>
      <c r="G12" s="54">
        <v>10</v>
      </c>
      <c r="H12" s="54">
        <v>20</v>
      </c>
      <c r="I12" s="54"/>
      <c r="J12" s="51">
        <f>ROUNDUP(F12/15,0)</f>
        <v>1</v>
      </c>
      <c r="K12" s="47">
        <f t="shared" si="0"/>
        <v>2</v>
      </c>
    </row>
    <row r="13" spans="1:13" ht="24.95" customHeight="1" x14ac:dyDescent="0.25">
      <c r="A13" s="227" t="s">
        <v>70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35"/>
    </row>
    <row r="14" spans="1:13" ht="24.95" customHeight="1" x14ac:dyDescent="0.25">
      <c r="A14" s="245" t="s">
        <v>71</v>
      </c>
      <c r="B14" s="246"/>
      <c r="C14" s="18">
        <v>3</v>
      </c>
      <c r="D14" s="19" t="s">
        <v>16</v>
      </c>
      <c r="E14" s="20">
        <v>45</v>
      </c>
      <c r="F14" s="20">
        <v>15</v>
      </c>
      <c r="G14" s="20">
        <v>10</v>
      </c>
      <c r="H14" s="19">
        <v>20</v>
      </c>
      <c r="I14" s="20"/>
      <c r="J14" s="20">
        <f t="shared" ref="J14:J21" si="1">ROUNDUP(F14/15,0)</f>
        <v>1</v>
      </c>
      <c r="K14" s="21">
        <f t="shared" si="0"/>
        <v>2</v>
      </c>
    </row>
    <row r="15" spans="1:13" ht="24.95" customHeight="1" x14ac:dyDescent="0.25">
      <c r="A15" s="245" t="s">
        <v>93</v>
      </c>
      <c r="B15" s="246"/>
      <c r="C15" s="18">
        <v>3</v>
      </c>
      <c r="D15" s="19" t="s">
        <v>16</v>
      </c>
      <c r="E15" s="20">
        <v>45</v>
      </c>
      <c r="F15" s="20">
        <v>15</v>
      </c>
      <c r="G15" s="20">
        <v>10</v>
      </c>
      <c r="H15" s="19">
        <v>20</v>
      </c>
      <c r="I15" s="20"/>
      <c r="J15" s="20">
        <f t="shared" si="1"/>
        <v>1</v>
      </c>
      <c r="K15" s="21">
        <f t="shared" si="0"/>
        <v>2</v>
      </c>
      <c r="M15" s="43"/>
    </row>
    <row r="16" spans="1:13" ht="24.95" customHeight="1" x14ac:dyDescent="0.25">
      <c r="A16" s="245" t="s">
        <v>73</v>
      </c>
      <c r="B16" s="246"/>
      <c r="C16" s="18">
        <v>3</v>
      </c>
      <c r="D16" s="19" t="s">
        <v>16</v>
      </c>
      <c r="E16" s="20">
        <v>45</v>
      </c>
      <c r="F16" s="20">
        <v>15</v>
      </c>
      <c r="G16" s="20">
        <v>10</v>
      </c>
      <c r="H16" s="19">
        <v>20</v>
      </c>
      <c r="I16" s="29"/>
      <c r="J16" s="20">
        <f t="shared" si="1"/>
        <v>1</v>
      </c>
      <c r="K16" s="21">
        <f t="shared" si="0"/>
        <v>2</v>
      </c>
    </row>
    <row r="17" spans="1:11" ht="24.95" customHeight="1" x14ac:dyDescent="0.25">
      <c r="A17" s="243" t="s">
        <v>85</v>
      </c>
      <c r="B17" s="244"/>
      <c r="C17" s="18">
        <v>3</v>
      </c>
      <c r="D17" s="19" t="s">
        <v>16</v>
      </c>
      <c r="E17" s="20">
        <v>45</v>
      </c>
      <c r="F17" s="20">
        <v>15</v>
      </c>
      <c r="G17" s="20">
        <v>10</v>
      </c>
      <c r="H17" s="19">
        <v>20</v>
      </c>
      <c r="I17" s="20"/>
      <c r="J17" s="20">
        <f>ROUNDUP(F17/15,0)</f>
        <v>1</v>
      </c>
      <c r="K17" s="21">
        <f>ROUNDUP((G17+H17+I17)/15,0)</f>
        <v>2</v>
      </c>
    </row>
    <row r="19" spans="1:11" s="55" customFormat="1" ht="24.95" customHeight="1" x14ac:dyDescent="0.25">
      <c r="A19" s="227" t="s">
        <v>87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35"/>
    </row>
    <row r="20" spans="1:11" s="55" customFormat="1" ht="24.95" customHeight="1" x14ac:dyDescent="0.25">
      <c r="A20" s="223" t="s">
        <v>74</v>
      </c>
      <c r="B20" s="224"/>
      <c r="C20" s="18">
        <v>4</v>
      </c>
      <c r="D20" s="18" t="s">
        <v>16</v>
      </c>
      <c r="E20" s="21">
        <f>SUM(F20:I20)</f>
        <v>45</v>
      </c>
      <c r="F20" s="21">
        <v>15</v>
      </c>
      <c r="G20" s="21">
        <v>10</v>
      </c>
      <c r="H20" s="18">
        <v>20</v>
      </c>
      <c r="I20" s="21"/>
      <c r="J20" s="21">
        <f t="shared" si="1"/>
        <v>1</v>
      </c>
      <c r="K20" s="21">
        <f t="shared" si="0"/>
        <v>2</v>
      </c>
    </row>
    <row r="21" spans="1:11" s="55" customFormat="1" ht="24.95" customHeight="1" x14ac:dyDescent="0.25">
      <c r="A21" s="223" t="s">
        <v>58</v>
      </c>
      <c r="B21" s="224"/>
      <c r="C21" s="18">
        <v>4</v>
      </c>
      <c r="D21" s="18" t="s">
        <v>16</v>
      </c>
      <c r="E21" s="21">
        <f>SUM(F21:I21)</f>
        <v>45</v>
      </c>
      <c r="F21" s="21">
        <v>15</v>
      </c>
      <c r="G21" s="21">
        <v>10</v>
      </c>
      <c r="H21" s="18">
        <v>20</v>
      </c>
      <c r="I21" s="21"/>
      <c r="J21" s="21">
        <f t="shared" si="1"/>
        <v>1</v>
      </c>
      <c r="K21" s="21">
        <f t="shared" si="0"/>
        <v>2</v>
      </c>
    </row>
    <row r="22" spans="1:11" ht="30" customHeight="1" x14ac:dyDescent="0.25">
      <c r="A22" s="227" t="s">
        <v>76</v>
      </c>
      <c r="B22" s="228"/>
      <c r="C22" s="229"/>
      <c r="D22" s="229"/>
      <c r="E22" s="229"/>
      <c r="F22" s="229"/>
      <c r="G22" s="229"/>
      <c r="H22" s="229"/>
      <c r="I22" s="229"/>
      <c r="J22" s="229"/>
      <c r="K22" s="230"/>
    </row>
    <row r="23" spans="1:11" ht="24.95" customHeight="1" x14ac:dyDescent="0.25">
      <c r="A23" s="223" t="s">
        <v>77</v>
      </c>
      <c r="B23" s="224"/>
      <c r="C23" s="18">
        <v>3</v>
      </c>
      <c r="D23" s="19" t="s">
        <v>16</v>
      </c>
      <c r="E23" s="20">
        <f t="shared" ref="E23:E28" si="2">SUM(F23:I23)</f>
        <v>45</v>
      </c>
      <c r="F23" s="20">
        <v>15</v>
      </c>
      <c r="G23" s="20">
        <v>10</v>
      </c>
      <c r="H23" s="19">
        <v>20</v>
      </c>
      <c r="I23" s="20"/>
      <c r="J23" s="20">
        <v>1</v>
      </c>
      <c r="K23" s="21">
        <v>2</v>
      </c>
    </row>
    <row r="24" spans="1:11" ht="24.95" customHeight="1" x14ac:dyDescent="0.25">
      <c r="A24" s="223" t="s">
        <v>79</v>
      </c>
      <c r="B24" s="224"/>
      <c r="C24" s="18">
        <v>3</v>
      </c>
      <c r="D24" s="19" t="s">
        <v>16</v>
      </c>
      <c r="E24" s="20">
        <f>SUM(F24:I24)</f>
        <v>45</v>
      </c>
      <c r="F24" s="20">
        <v>15</v>
      </c>
      <c r="G24" s="20">
        <v>10</v>
      </c>
      <c r="H24" s="19">
        <v>20</v>
      </c>
      <c r="I24" s="20"/>
      <c r="J24" s="20">
        <v>1</v>
      </c>
      <c r="K24" s="21">
        <v>2</v>
      </c>
    </row>
    <row r="25" spans="1:11" ht="24.95" customHeight="1" x14ac:dyDescent="0.25">
      <c r="A25" s="223" t="s">
        <v>92</v>
      </c>
      <c r="B25" s="224"/>
      <c r="C25" s="18">
        <v>3</v>
      </c>
      <c r="D25" s="19" t="s">
        <v>16</v>
      </c>
      <c r="E25" s="20">
        <f t="shared" si="2"/>
        <v>45</v>
      </c>
      <c r="F25" s="20">
        <v>15</v>
      </c>
      <c r="G25" s="20">
        <v>10</v>
      </c>
      <c r="H25" s="19">
        <v>20</v>
      </c>
      <c r="I25" s="20"/>
      <c r="J25" s="20">
        <f>ROUNDUP(F25/15,0)</f>
        <v>1</v>
      </c>
      <c r="K25" s="21">
        <f>ROUNDUP((G25+H25+I25)/15,0)</f>
        <v>2</v>
      </c>
    </row>
    <row r="26" spans="1:11" ht="24.95" customHeight="1" x14ac:dyDescent="0.25">
      <c r="A26" s="231" t="s">
        <v>80</v>
      </c>
      <c r="B26" s="232"/>
      <c r="C26" s="18">
        <v>3</v>
      </c>
      <c r="D26" s="19" t="s">
        <v>16</v>
      </c>
      <c r="E26" s="20">
        <f t="shared" si="2"/>
        <v>45</v>
      </c>
      <c r="F26" s="20">
        <v>15</v>
      </c>
      <c r="G26" s="20">
        <v>10</v>
      </c>
      <c r="H26" s="19">
        <v>20</v>
      </c>
      <c r="I26" s="20"/>
      <c r="J26" s="20">
        <f>ROUNDUP(F26/15,0)</f>
        <v>1</v>
      </c>
      <c r="K26" s="21">
        <f>ROUNDUP((G26+H26+I26)/15,0)</f>
        <v>2</v>
      </c>
    </row>
    <row r="27" spans="1:11" ht="24.95" customHeight="1" x14ac:dyDescent="0.25">
      <c r="A27" s="233" t="s">
        <v>101</v>
      </c>
      <c r="B27" s="234"/>
      <c r="C27" s="18">
        <v>3</v>
      </c>
      <c r="D27" s="50" t="s">
        <v>16</v>
      </c>
      <c r="E27" s="49">
        <f t="shared" si="2"/>
        <v>45</v>
      </c>
      <c r="F27" s="49">
        <v>15</v>
      </c>
      <c r="G27" s="49">
        <v>10</v>
      </c>
      <c r="H27" s="50">
        <v>20</v>
      </c>
      <c r="I27" s="49"/>
      <c r="J27" s="49">
        <f>ROUNDUP(F27/15,0)</f>
        <v>1</v>
      </c>
      <c r="K27" s="45">
        <f>ROUNDUP((G27+H27+I27)/15,0)</f>
        <v>2</v>
      </c>
    </row>
    <row r="28" spans="1:11" ht="24.95" customHeight="1" x14ac:dyDescent="0.25">
      <c r="A28" s="223" t="s">
        <v>78</v>
      </c>
      <c r="B28" s="224"/>
      <c r="C28" s="18">
        <v>3</v>
      </c>
      <c r="D28" s="54" t="s">
        <v>16</v>
      </c>
      <c r="E28" s="51">
        <f t="shared" si="2"/>
        <v>45</v>
      </c>
      <c r="F28" s="51">
        <v>15</v>
      </c>
      <c r="G28" s="51">
        <v>10</v>
      </c>
      <c r="H28" s="52">
        <v>20</v>
      </c>
      <c r="I28" s="54"/>
      <c r="J28" s="51">
        <f>ROUNDUP(F28/15,0)</f>
        <v>1</v>
      </c>
      <c r="K28" s="47">
        <f>ROUNDUP((G28+H28+I28)/15,0)</f>
        <v>2</v>
      </c>
    </row>
    <row r="29" spans="1:11" ht="30" customHeight="1" x14ac:dyDescent="0.25">
      <c r="A29" s="216" t="s">
        <v>81</v>
      </c>
      <c r="B29" s="217"/>
      <c r="C29" s="218"/>
      <c r="D29" s="218"/>
      <c r="E29" s="218"/>
      <c r="F29" s="218"/>
      <c r="G29" s="218"/>
      <c r="H29" s="218"/>
      <c r="I29" s="218"/>
      <c r="J29" s="218"/>
      <c r="K29" s="219"/>
    </row>
    <row r="30" spans="1:11" ht="24.95" customHeight="1" x14ac:dyDescent="0.25">
      <c r="A30" s="222" t="s">
        <v>83</v>
      </c>
      <c r="B30" s="222"/>
      <c r="C30" s="54">
        <v>4</v>
      </c>
      <c r="D30" s="54" t="s">
        <v>16</v>
      </c>
      <c r="E30" s="51">
        <v>45</v>
      </c>
      <c r="F30" s="54">
        <v>15</v>
      </c>
      <c r="G30" s="54">
        <v>10</v>
      </c>
      <c r="H30" s="54">
        <v>20</v>
      </c>
      <c r="I30" s="54"/>
      <c r="J30" s="51">
        <f>ROUNDUP(F30/15,0)</f>
        <v>1</v>
      </c>
      <c r="K30" s="47">
        <f>ROUNDUP((G30+H30+I30)/15,0)</f>
        <v>2</v>
      </c>
    </row>
    <row r="31" spans="1:11" ht="24.95" customHeight="1" x14ac:dyDescent="0.25">
      <c r="A31" s="225" t="s">
        <v>114</v>
      </c>
      <c r="B31" s="226"/>
      <c r="C31" s="54">
        <v>4</v>
      </c>
      <c r="D31" s="54" t="s">
        <v>16</v>
      </c>
      <c r="E31" s="51">
        <v>45</v>
      </c>
      <c r="F31" s="54">
        <v>15</v>
      </c>
      <c r="G31" s="54">
        <v>10</v>
      </c>
      <c r="H31" s="54">
        <v>20</v>
      </c>
      <c r="I31" s="54"/>
      <c r="J31" s="51">
        <f>ROUNDUP(F31/15,0)</f>
        <v>1</v>
      </c>
      <c r="K31" s="47">
        <f>ROUNDUP((G31+H31+I31)/15,0)</f>
        <v>2</v>
      </c>
    </row>
    <row r="32" spans="1:11" ht="30" customHeight="1" x14ac:dyDescent="0.25">
      <c r="A32" s="216" t="s">
        <v>82</v>
      </c>
      <c r="B32" s="217"/>
      <c r="C32" s="218"/>
      <c r="D32" s="218"/>
      <c r="E32" s="218"/>
      <c r="F32" s="218"/>
      <c r="G32" s="218"/>
      <c r="H32" s="218"/>
      <c r="I32" s="218"/>
      <c r="J32" s="218"/>
      <c r="K32" s="219"/>
    </row>
    <row r="33" spans="1:11" ht="24.95" customHeight="1" x14ac:dyDescent="0.25">
      <c r="A33" s="215" t="s">
        <v>116</v>
      </c>
      <c r="B33" s="215"/>
      <c r="C33" s="54">
        <v>4</v>
      </c>
      <c r="D33" s="54" t="s">
        <v>16</v>
      </c>
      <c r="E33" s="51">
        <v>45</v>
      </c>
      <c r="F33" s="54">
        <v>15</v>
      </c>
      <c r="G33" s="54">
        <v>10</v>
      </c>
      <c r="H33" s="54">
        <v>20</v>
      </c>
      <c r="I33" s="54"/>
      <c r="J33" s="51">
        <f>ROUNDUP(F33/15,0)</f>
        <v>1</v>
      </c>
      <c r="K33" s="47">
        <f>ROUNDUP((G33+H33+I33)/15,0)</f>
        <v>2</v>
      </c>
    </row>
    <row r="34" spans="1:11" ht="24.95" customHeight="1" x14ac:dyDescent="0.25">
      <c r="A34" s="222" t="s">
        <v>84</v>
      </c>
      <c r="B34" s="222"/>
      <c r="C34" s="54">
        <v>4</v>
      </c>
      <c r="D34" s="54" t="s">
        <v>16</v>
      </c>
      <c r="E34" s="51">
        <v>45</v>
      </c>
      <c r="F34" s="54">
        <v>15</v>
      </c>
      <c r="G34" s="54">
        <v>10</v>
      </c>
      <c r="H34" s="54">
        <v>20</v>
      </c>
      <c r="I34" s="54"/>
      <c r="J34" s="51">
        <f>ROUNDUP(F34/15,0)</f>
        <v>1</v>
      </c>
      <c r="K34" s="47">
        <f>ROUNDUP((G34+H34+I34)/15,0)</f>
        <v>2</v>
      </c>
    </row>
    <row r="35" spans="1:11" s="191" customFormat="1" ht="24.95" customHeight="1" x14ac:dyDescent="0.25">
      <c r="A35" s="211" t="s">
        <v>124</v>
      </c>
      <c r="B35" s="212"/>
      <c r="C35" s="135">
        <v>4</v>
      </c>
      <c r="D35" s="132" t="s">
        <v>16</v>
      </c>
      <c r="E35" s="133">
        <f>SUM(F35:I35)</f>
        <v>45</v>
      </c>
      <c r="F35" s="133">
        <v>15</v>
      </c>
      <c r="G35" s="133">
        <v>10</v>
      </c>
      <c r="H35" s="132">
        <v>20</v>
      </c>
      <c r="I35" s="133"/>
      <c r="J35" s="133">
        <f>ROUNDUP(F35/15,0)</f>
        <v>1</v>
      </c>
      <c r="K35" s="134">
        <f>ROUNDUP((G35+H35+I35)/15,0)</f>
        <v>2</v>
      </c>
    </row>
    <row r="36" spans="1:11" s="191" customFormat="1" ht="24.95" customHeight="1" x14ac:dyDescent="0.25">
      <c r="A36" s="213" t="s">
        <v>125</v>
      </c>
      <c r="B36" s="214"/>
      <c r="C36" s="135">
        <v>4</v>
      </c>
      <c r="D36" s="132" t="s">
        <v>16</v>
      </c>
      <c r="E36" s="133">
        <v>45</v>
      </c>
      <c r="F36" s="133">
        <v>15</v>
      </c>
      <c r="G36" s="133">
        <v>10</v>
      </c>
      <c r="H36" s="132">
        <v>20</v>
      </c>
      <c r="I36" s="133"/>
      <c r="J36" s="133">
        <f>ROUNDUP(F36/15,0)</f>
        <v>1</v>
      </c>
      <c r="K36" s="134">
        <f>ROUNDUP((G36+H36+I36)/15,0)</f>
        <v>2</v>
      </c>
    </row>
    <row r="38" spans="1:11" x14ac:dyDescent="0.25">
      <c r="D38" s="57"/>
    </row>
  </sheetData>
  <customSheetViews>
    <customSheetView guid="{1272C3F4-E4C8-4606-BFA3-A5FC903A7A9B}" scale="60" showPageBreaks="1" view="pageBreakPreview" topLeftCell="A4">
      <selection activeCell="A25" sqref="A25:B25"/>
      <pageMargins left="0.78740157480314965" right="0" top="0" bottom="0" header="0.31496062992125984" footer="0.31496062992125984"/>
      <pageSetup paperSize="9" scale="88" orientation="portrait" horizontalDpi="300" verticalDpi="300" r:id="rId1"/>
    </customSheetView>
  </customSheetViews>
  <mergeCells count="32">
    <mergeCell ref="A25:B25"/>
    <mergeCell ref="A2:K2"/>
    <mergeCell ref="A3:K3"/>
    <mergeCell ref="A5:B5"/>
    <mergeCell ref="A6:K6"/>
    <mergeCell ref="A17:B17"/>
    <mergeCell ref="A15:B15"/>
    <mergeCell ref="A14:B14"/>
    <mergeCell ref="A7:B7"/>
    <mergeCell ref="A11:B11"/>
    <mergeCell ref="A8:B8"/>
    <mergeCell ref="A10:K10"/>
    <mergeCell ref="A13:K13"/>
    <mergeCell ref="A16:B16"/>
    <mergeCell ref="A23:B23"/>
    <mergeCell ref="A21:B21"/>
    <mergeCell ref="A35:B35"/>
    <mergeCell ref="A36:B36"/>
    <mergeCell ref="A33:B33"/>
    <mergeCell ref="A32:K32"/>
    <mergeCell ref="A12:B12"/>
    <mergeCell ref="A34:B34"/>
    <mergeCell ref="A28:B28"/>
    <mergeCell ref="A31:B31"/>
    <mergeCell ref="A22:K22"/>
    <mergeCell ref="A29:K29"/>
    <mergeCell ref="A30:B30"/>
    <mergeCell ref="A26:B26"/>
    <mergeCell ref="A27:B27"/>
    <mergeCell ref="A24:B24"/>
    <mergeCell ref="A20:B20"/>
    <mergeCell ref="A19:K19"/>
  </mergeCells>
  <phoneticPr fontId="0" type="noConversion"/>
  <pageMargins left="0.78740157480314965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stacjonarne</vt:lpstr>
      <vt:lpstr>Bloki specjalizacyjne</vt:lpstr>
      <vt:lpstr>'Bloki specjalizacyjne'!Obszar_wydruku</vt:lpstr>
      <vt:lpstr>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2023-04-05T08:52:50Z</cp:lastPrinted>
  <dcterms:created xsi:type="dcterms:W3CDTF">2013-01-21T11:52:24Z</dcterms:created>
  <dcterms:modified xsi:type="dcterms:W3CDTF">2023-04-05T08:53:36Z</dcterms:modified>
</cp:coreProperties>
</file>