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<sst xmlns="http://schemas.openxmlformats.org/spreadsheetml/2006/main" count="301" uniqueCount="194">
  <si>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</si>
  <si>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</si>
  <si>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</si>
  <si>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</si>
  <si>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</si>
  <si>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</si>
  <si>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</si>
  <si>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</si>
  <si>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</si>
  <si>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</si>
  <si>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</si>
  <si>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</si>
  <si>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</si>
  <si>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</si>
  <si>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</si>
  <si>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</si>
  <si>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</si>
  <si>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</si>
  <si>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</si>
  <si>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</si>
  <si>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</si>
  <si>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</si>
  <si>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</si>
  <si>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</si>
  <si>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</si>
  <si>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</si>
  <si>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</si>
  <si>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</si>
  <si>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</si>
  <si>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</si>
  <si>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</si>
  <si>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</si>
  <si>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</si>
  <si>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</si>
  <si>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</si>
  <si>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</si>
  <si>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</si>
  <si>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</si>
  <si>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</si>
  <si>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</si>
  <si>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</si>
  <si>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</si>
  <si>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</si>
  <si>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</si>
  <si>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</si>
  <si>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</si>
  <si>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</si>
  <si>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</si>
  <si>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</si>
  <si>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</si>
  <si>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</si>
  <si>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</si>
  <si>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</si>
  <si>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</si>
  <si>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</si>
  <si>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</si>
  <si>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</si>
  <si>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</si>
  <si>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</si>
  <si>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</si>
  <si>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</si>
  <si>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</si>
  <si>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</si>
  <si>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</si>
  <si>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</si>
  <si>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</si>
  <si>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</si>
  <si>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</si>
  <si>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</si>
  <si>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</si>
  <si>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</si>
  <si>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</si>
  <si>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</si>
  <si>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</si>
  <si>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</si>
  <si>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</si>
  <si>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</si>
  <si>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</si>
  <si>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</si>
  <si>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</si>
  <si>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</si>
  <si>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</si>
  <si>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</si>
  <si>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</si>
  <si>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</si>
  <si>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</si>
  <si>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</si>
  <si>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</si>
  <si>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</si>
  <si>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</si>
  <si>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</si>
  <si>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</si>
  <si>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</si>
  <si>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</si>
  <si>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</si>
  <si>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</si>
  <si>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</si>
  <si>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</si>
  <si>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</si>
  <si>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</si>
  <si>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</si>
  <si>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</si>
  <si>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</si>
  <si>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</si>
  <si>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</si>
  <si>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</si>
  <si>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</si>
  <si>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</si>
  <si>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</si>
  <si>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</si>
  <si>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</si>
  <si>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</si>
  <si>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</si>
  <si>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</si>
  <si>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</si>
  <si>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</si>
  <si>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</si>
  <si>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</si>
  <si>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</si>
  <si>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</si>
  <si>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</si>
  <si>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</si>
  <si>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</si>
  <si>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</si>
  <si>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</si>
  <si>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</si>
  <si>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</si>
  <si>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</si>
  <si>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</si>
  <si>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</si>
  <si>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</si>
  <si>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</si>
  <si>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</si>
  <si>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</si>
  <si>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</si>
  <si>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</si>
  <si>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</si>
  <si>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</si>
  <si>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</si>
  <si>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</si>
  <si>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</si>
  <si>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</si>
  <si>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</si>
  <si>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</si>
  <si>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</si>
  <si>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</si>
  <si>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</si>
  <si>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</si>
  <si>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</si>
  <si>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</si>
  <si>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</si>
  <si>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</si>
  <si>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</si>
  <si>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</si>
  <si>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</si>
  <si>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</si>
  <si>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</si>
  <si>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</si>
  <si>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</si>
  <si>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</si>
  <si>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</si>
  <si>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</si>
  <si>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</si>
  <si>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</si>
  <si>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</si>
  <si>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</si>
  <si>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</si>
  <si>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</si>
  <si>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</si>
  <si>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</si>
  <si>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</si>
  <si>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</si>
  <si>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</si>
  <si>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</si>
  <si>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</si>
  <si>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</si>
  <si>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</si>
  <si>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</si>
  <si>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</si>
  <si>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</si>
  <si>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</si>
  <si>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</si>
  <si>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t xml:space="preserve">Geodezyjne urządzanie terenów rolnych 1 </t>
  </si>
  <si>
    <t>54.</t>
  </si>
  <si>
    <t>55.</t>
  </si>
  <si>
    <t>SEMESTR I - BLOK B</t>
  </si>
  <si>
    <t>SEMESTR III - PRZEDMIOT HUMANISTYCZNY 1</t>
  </si>
  <si>
    <t>Praktyka zawodowa 12 tygodni</t>
  </si>
  <si>
    <t>Projekt inżynierski i egzamin dyplomowy</t>
  </si>
  <si>
    <t>VI sem . Geodezja wyższa i astronomia geodezyjna 2 - 1 tydz. 20 godz. - 1 pkt. ECTS</t>
  </si>
  <si>
    <t>Seminarium dyplomowe 1**</t>
  </si>
  <si>
    <t>** VI sem. Seminarium dypomowe 1 - w tym 2 godz. ćwiczeń przysposobienia bibliotecznego</t>
  </si>
  <si>
    <t xml:space="preserve"> Kierunek Geodezja i kartografia, specjalność  geodezja rolna i gospodarka nieruchomościami, studia stacjonarne I stopnia, profil praktyczny. Plan studiów zgodny z Uchwałą nr 26/2022-2023 Senatu UP w Lublinie z dnia 31.03.2023 r. Obowiązuje od roku akademickiego 2023-2024 dla cyklu kształcenia, który rozpoczął się w roku 2020/2021. zał. nr 4a
</t>
  </si>
  <si>
    <t xml:space="preserve">Kierunek Geodezja i kartografia, specjalność  geodezja rolna i gospodarka nieruchomościami, studia stacjonarne I stopnia, profil praktyczny. Plan studiów zgodny z Uchwałą nr 26/2022-2023 Senatu UP w Lublinie z dnia 31.03.2023 r. Obowiązuje od roku akademickiego 2023-2024 dla cyklu kształcenia, który rozpoczął się w roku 2020/2021.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</si>
</sst>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7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6" fontId="5" fillId="0" borderId="19" xfId="63" applyFont="1" applyFill="1" applyBorder="1" applyAlignment="1" applyProtection="1">
      <alignment horizontal="center" vertical="center" textRotation="90" wrapText="1"/>
      <protection/>
    </xf>
    <xf numFmtId="166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6" fontId="5" fillId="0" borderId="15" xfId="63" applyFont="1" applyFill="1" applyBorder="1" applyAlignment="1" applyProtection="1">
      <alignment horizontal="center" vertical="center" textRotation="90" wrapText="1"/>
      <protection/>
    </xf>
    <xf numFmtId="166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tabSelected="1" zoomScale="130" zoomScaleNormal="130" zoomScalePageLayoutView="0" workbookViewId="0" topLeftCell="A1">
      <selection activeCell="A2" sqref="A2:K2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29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48" t="s">
        <v>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54" customHeight="1">
      <c r="A2" s="155" t="s">
        <v>193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s="10" customFormat="1" ht="84" customHeight="1">
      <c r="A3" s="79" t="s">
        <v>79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53" t="s">
        <v>24</v>
      </c>
      <c r="C4" s="153"/>
      <c r="D4" s="153"/>
      <c r="E4" s="153"/>
      <c r="F4" s="153"/>
      <c r="G4" s="153"/>
      <c r="H4" s="153"/>
      <c r="I4" s="153"/>
      <c r="J4" s="153"/>
      <c r="K4" s="154"/>
      <c r="L4" s="85"/>
      <c r="M4" s="86"/>
      <c r="N4" s="86"/>
      <c r="P4" s="87"/>
      <c r="Q4" s="87"/>
    </row>
    <row r="5" spans="1:17" s="10" customFormat="1" ht="12" customHeight="1">
      <c r="A5" s="63" t="s">
        <v>80</v>
      </c>
      <c r="B5" s="62" t="s">
        <v>164</v>
      </c>
      <c r="C5" s="43">
        <v>5</v>
      </c>
      <c r="D5" s="2" t="s">
        <v>15</v>
      </c>
      <c r="E5" s="3">
        <f>SUM(F5:I5)</f>
        <v>60</v>
      </c>
      <c r="F5" s="92">
        <v>15</v>
      </c>
      <c r="G5" s="41">
        <v>30</v>
      </c>
      <c r="H5" s="41">
        <v>15</v>
      </c>
      <c r="I5" s="3"/>
      <c r="J5" s="3">
        <f aca="true" t="shared" si="0" ref="J5:J13">ROUNDUP(F5/15,0)</f>
        <v>1</v>
      </c>
      <c r="K5" s="4">
        <f>ROUNDUP((G5+H5+I5)/15,0)</f>
        <v>3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81</v>
      </c>
      <c r="B6" s="91" t="s">
        <v>39</v>
      </c>
      <c r="C6" s="43">
        <v>5</v>
      </c>
      <c r="D6" s="2" t="s">
        <v>15</v>
      </c>
      <c r="E6" s="3">
        <f aca="true" t="shared" si="3" ref="E6:E13">SUM(F6:I6)</f>
        <v>60</v>
      </c>
      <c r="F6" s="92">
        <v>15</v>
      </c>
      <c r="G6" s="92">
        <v>30</v>
      </c>
      <c r="H6" s="92">
        <v>15</v>
      </c>
      <c r="I6" s="3"/>
      <c r="J6" s="3">
        <f t="shared" si="0"/>
        <v>1</v>
      </c>
      <c r="K6" s="4">
        <f aca="true" t="shared" si="4" ref="K6:K35">ROUNDUP((G6+H6+I6)/15,0)</f>
        <v>3</v>
      </c>
      <c r="L6" s="6" t="str">
        <f t="shared" si="1"/>
        <v>#REF!/25</v>
      </c>
      <c r="M6" s="7">
        <v>0</v>
      </c>
      <c r="N6" s="7">
        <f t="shared" si="2"/>
        <v>1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82</v>
      </c>
      <c r="B7" s="93" t="s">
        <v>69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83</v>
      </c>
      <c r="B8" s="91" t="s">
        <v>41</v>
      </c>
      <c r="C8" s="69">
        <v>5</v>
      </c>
      <c r="D8" s="2" t="s">
        <v>16</v>
      </c>
      <c r="E8" s="3">
        <f t="shared" si="3"/>
        <v>60</v>
      </c>
      <c r="F8" s="92">
        <v>15</v>
      </c>
      <c r="G8" s="100">
        <v>15</v>
      </c>
      <c r="H8" s="100">
        <v>30</v>
      </c>
      <c r="I8" s="3"/>
      <c r="J8" s="3">
        <f t="shared" si="0"/>
        <v>1</v>
      </c>
      <c r="K8" s="4">
        <f t="shared" si="4"/>
        <v>3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84</v>
      </c>
      <c r="B9" s="61" t="s">
        <v>42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85</v>
      </c>
      <c r="B10" s="62" t="s">
        <v>142</v>
      </c>
      <c r="C10" s="106">
        <v>5</v>
      </c>
      <c r="D10" s="1" t="s">
        <v>16</v>
      </c>
      <c r="E10" s="3">
        <f>SUM(F10:I10)</f>
        <v>60</v>
      </c>
      <c r="F10" s="4">
        <v>15</v>
      </c>
      <c r="G10" s="4">
        <v>30</v>
      </c>
      <c r="H10" s="17">
        <v>15</v>
      </c>
      <c r="I10" s="4"/>
      <c r="J10" s="3">
        <f t="shared" si="0"/>
        <v>1</v>
      </c>
      <c r="K10" s="4">
        <f>ROUNDUP((G10+H10+I10)/15,0)</f>
        <v>3</v>
      </c>
      <c r="L10" s="6" t="str">
        <f t="shared" si="1"/>
        <v>#REF!/25</v>
      </c>
      <c r="M10" s="12">
        <v>1</v>
      </c>
      <c r="N10" s="7">
        <f t="shared" si="2"/>
        <v>1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86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100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87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88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34" s="10" customFormat="1" ht="12" customHeight="1">
      <c r="A14" s="63" t="s">
        <v>89</v>
      </c>
      <c r="B14" s="62" t="s">
        <v>34</v>
      </c>
      <c r="C14" s="43">
        <v>0</v>
      </c>
      <c r="D14" s="2" t="s">
        <v>16</v>
      </c>
      <c r="E14" s="3">
        <f>SUM(F14:I14)</f>
        <v>30</v>
      </c>
      <c r="F14" s="90">
        <v>0</v>
      </c>
      <c r="G14" s="90">
        <v>30</v>
      </c>
      <c r="H14" s="90"/>
      <c r="I14" s="3"/>
      <c r="J14" s="3">
        <f>ROUNDUP(F14/15,0)</f>
        <v>0</v>
      </c>
      <c r="K14" s="4">
        <f>ROUNDUP((G14+H14+I14)/15,0)</f>
        <v>2</v>
      </c>
      <c r="L14" s="6"/>
      <c r="M14" s="7"/>
      <c r="N14" s="7"/>
      <c r="O14" s="8"/>
      <c r="P14" s="9"/>
      <c r="Q14" s="9"/>
      <c r="R14" s="60"/>
      <c r="S14" s="9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17" s="10" customFormat="1" ht="12" customHeight="1">
      <c r="A15" s="64"/>
      <c r="B15" s="101" t="s">
        <v>17</v>
      </c>
      <c r="C15" s="20">
        <f>SUM(C5:C14)</f>
        <v>29</v>
      </c>
      <c r="D15" s="102">
        <f>COUNTIF(D5:D14,"e")</f>
        <v>3</v>
      </c>
      <c r="E15" s="20">
        <f aca="true" t="shared" si="5" ref="E15:K15">SUM(E5:E14)</f>
        <v>365</v>
      </c>
      <c r="F15" s="20">
        <f t="shared" si="5"/>
        <v>125</v>
      </c>
      <c r="G15" s="20">
        <f t="shared" si="5"/>
        <v>145</v>
      </c>
      <c r="H15" s="20">
        <f t="shared" si="5"/>
        <v>95</v>
      </c>
      <c r="I15" s="20"/>
      <c r="J15" s="20">
        <f t="shared" si="5"/>
        <v>9</v>
      </c>
      <c r="K15" s="20">
        <f t="shared" si="5"/>
        <v>16</v>
      </c>
      <c r="L15" s="6"/>
      <c r="M15" s="12"/>
      <c r="N15" s="7"/>
      <c r="O15" s="8"/>
      <c r="P15" s="9"/>
      <c r="Q15" s="9"/>
    </row>
    <row r="16" spans="1:17" s="10" customFormat="1" ht="12" customHeight="1">
      <c r="A16" s="64"/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7"/>
      <c r="L16" s="6"/>
      <c r="M16" s="12"/>
      <c r="N16" s="7"/>
      <c r="O16" s="8"/>
      <c r="P16" s="9"/>
      <c r="Q16" s="9"/>
    </row>
    <row r="17" spans="1:17" s="11" customFormat="1" ht="12" customHeight="1">
      <c r="A17" s="63" t="s">
        <v>90</v>
      </c>
      <c r="B17" s="61" t="s">
        <v>33</v>
      </c>
      <c r="C17" s="71">
        <v>2</v>
      </c>
      <c r="D17" s="2" t="s">
        <v>16</v>
      </c>
      <c r="E17" s="3">
        <f aca="true" t="shared" si="6" ref="E17:E25">SUM(F17:I17)</f>
        <v>30</v>
      </c>
      <c r="F17" s="3">
        <v>0</v>
      </c>
      <c r="G17" s="3"/>
      <c r="H17" s="5">
        <v>30</v>
      </c>
      <c r="I17" s="3"/>
      <c r="J17" s="3">
        <f aca="true" t="shared" si="7" ref="J17:J25">ROUNDUP(F17/15,0)</f>
        <v>0</v>
      </c>
      <c r="K17" s="4">
        <f t="shared" si="4"/>
        <v>2</v>
      </c>
      <c r="L17" s="45">
        <f>SUM(L5:L16)</f>
        <v>0</v>
      </c>
      <c r="M17" s="15"/>
      <c r="N17" s="7"/>
      <c r="O17" s="8"/>
      <c r="P17" s="9"/>
      <c r="Q17" s="9"/>
    </row>
    <row r="18" spans="1:17" s="11" customFormat="1" ht="12" customHeight="1">
      <c r="A18" s="63" t="s">
        <v>91</v>
      </c>
      <c r="B18" s="61" t="s">
        <v>36</v>
      </c>
      <c r="C18" s="71">
        <v>0</v>
      </c>
      <c r="D18" s="2" t="s">
        <v>16</v>
      </c>
      <c r="E18" s="3">
        <v>30</v>
      </c>
      <c r="F18" s="3">
        <v>0</v>
      </c>
      <c r="G18" s="3">
        <v>30</v>
      </c>
      <c r="H18" s="5"/>
      <c r="I18" s="3"/>
      <c r="J18" s="3">
        <f t="shared" si="7"/>
        <v>0</v>
      </c>
      <c r="K18" s="4">
        <f t="shared" si="4"/>
        <v>2</v>
      </c>
      <c r="L18" s="45"/>
      <c r="M18" s="15"/>
      <c r="N18" s="7"/>
      <c r="O18" s="8"/>
      <c r="P18" s="9"/>
      <c r="Q18" s="9"/>
    </row>
    <row r="19" spans="1:17" s="11" customFormat="1" ht="12" customHeight="1">
      <c r="A19" s="63" t="s">
        <v>92</v>
      </c>
      <c r="B19" s="104" t="s">
        <v>49</v>
      </c>
      <c r="C19" s="71">
        <v>4</v>
      </c>
      <c r="D19" s="2" t="s">
        <v>16</v>
      </c>
      <c r="E19" s="3">
        <f t="shared" si="6"/>
        <v>45</v>
      </c>
      <c r="F19" s="3">
        <v>15</v>
      </c>
      <c r="G19" s="3">
        <v>10</v>
      </c>
      <c r="H19" s="5">
        <v>20</v>
      </c>
      <c r="I19" s="3"/>
      <c r="J19" s="3">
        <f t="shared" si="7"/>
        <v>1</v>
      </c>
      <c r="K19" s="4">
        <f t="shared" si="4"/>
        <v>2</v>
      </c>
      <c r="L19" s="6" t="str">
        <f aca="true" t="shared" si="8" ref="L19:L26">"#REF!/25"</f>
        <v>#REF!/25</v>
      </c>
      <c r="M19" s="15">
        <v>0</v>
      </c>
      <c r="N19" s="7">
        <f aca="true" t="shared" si="9" ref="N19:N26">IF(H19&gt;0,1,0)</f>
        <v>1</v>
      </c>
      <c r="O19" s="8" t="str">
        <f>"#REF!/E17"</f>
        <v>#REF!/E17</v>
      </c>
      <c r="P19" s="9">
        <v>4.2</v>
      </c>
      <c r="Q19" s="9" t="str">
        <f>"#REF!-P17"</f>
        <v>#REF!-P17</v>
      </c>
    </row>
    <row r="20" spans="1:17" s="11" customFormat="1" ht="12" customHeight="1">
      <c r="A20" s="63" t="s">
        <v>93</v>
      </c>
      <c r="B20" s="104" t="s">
        <v>50</v>
      </c>
      <c r="C20" s="71">
        <v>3</v>
      </c>
      <c r="D20" s="2" t="s">
        <v>15</v>
      </c>
      <c r="E20" s="3">
        <f t="shared" si="6"/>
        <v>30</v>
      </c>
      <c r="F20" s="3">
        <v>15</v>
      </c>
      <c r="G20" s="3">
        <v>5</v>
      </c>
      <c r="H20" s="5">
        <v>10</v>
      </c>
      <c r="I20" s="3"/>
      <c r="J20" s="3">
        <f t="shared" si="7"/>
        <v>1</v>
      </c>
      <c r="K20" s="4">
        <f>ROUNDUP((G20+H20+I20)/15,0)</f>
        <v>1</v>
      </c>
      <c r="L20" s="6" t="str">
        <f t="shared" si="8"/>
        <v>#REF!/25</v>
      </c>
      <c r="M20" s="15">
        <v>0</v>
      </c>
      <c r="N20" s="7">
        <f t="shared" si="9"/>
        <v>1</v>
      </c>
      <c r="O20" s="8" t="str">
        <f>"#REF!/E18"</f>
        <v>#REF!/E18</v>
      </c>
      <c r="P20" s="9">
        <v>4</v>
      </c>
      <c r="Q20" s="9" t="str">
        <f>"#REF!-P18"</f>
        <v>#REF!-P18</v>
      </c>
    </row>
    <row r="21" spans="1:17" s="16" customFormat="1" ht="12" customHeight="1">
      <c r="A21" s="63" t="s">
        <v>94</v>
      </c>
      <c r="B21" s="104" t="s">
        <v>46</v>
      </c>
      <c r="C21" s="71">
        <v>2</v>
      </c>
      <c r="D21" s="2" t="s">
        <v>16</v>
      </c>
      <c r="E21" s="3">
        <f t="shared" si="6"/>
        <v>30</v>
      </c>
      <c r="F21" s="4">
        <v>15</v>
      </c>
      <c r="G21" s="4">
        <v>5</v>
      </c>
      <c r="H21" s="17">
        <v>10</v>
      </c>
      <c r="I21" s="4"/>
      <c r="J21" s="3">
        <f t="shared" si="7"/>
        <v>1</v>
      </c>
      <c r="K21" s="4">
        <f t="shared" si="4"/>
        <v>1</v>
      </c>
      <c r="L21" s="6" t="str">
        <f t="shared" si="8"/>
        <v>#REF!/25</v>
      </c>
      <c r="M21" s="7">
        <v>0</v>
      </c>
      <c r="N21" s="7">
        <f t="shared" si="9"/>
        <v>1</v>
      </c>
      <c r="O21" s="8" t="str">
        <f>"#REF!/E19"</f>
        <v>#REF!/E19</v>
      </c>
      <c r="P21" s="9">
        <v>4</v>
      </c>
      <c r="Q21" s="9" t="str">
        <f>"#REF!-P19"</f>
        <v>#REF!-P19</v>
      </c>
    </row>
    <row r="22" spans="1:17" s="16" customFormat="1" ht="12" customHeight="1">
      <c r="A22" s="63" t="s">
        <v>95</v>
      </c>
      <c r="B22" s="61" t="s">
        <v>47</v>
      </c>
      <c r="C22" s="71">
        <v>3</v>
      </c>
      <c r="D22" s="1" t="s">
        <v>15</v>
      </c>
      <c r="E22" s="3">
        <f t="shared" si="6"/>
        <v>30</v>
      </c>
      <c r="F22" s="3">
        <v>15</v>
      </c>
      <c r="G22" s="3">
        <v>5</v>
      </c>
      <c r="H22" s="5">
        <v>10</v>
      </c>
      <c r="I22" s="3"/>
      <c r="J22" s="3">
        <f t="shared" si="7"/>
        <v>1</v>
      </c>
      <c r="K22" s="4">
        <f t="shared" si="4"/>
        <v>1</v>
      </c>
      <c r="L22" s="6"/>
      <c r="M22" s="7"/>
      <c r="N22" s="7"/>
      <c r="O22" s="8"/>
      <c r="P22" s="9"/>
      <c r="Q22" s="9"/>
    </row>
    <row r="23" spans="1:17" s="13" customFormat="1" ht="12" customHeight="1">
      <c r="A23" s="63" t="s">
        <v>96</v>
      </c>
      <c r="B23" s="104" t="s">
        <v>48</v>
      </c>
      <c r="C23" s="71">
        <v>4</v>
      </c>
      <c r="D23" s="1" t="s">
        <v>16</v>
      </c>
      <c r="E23" s="3">
        <f t="shared" si="6"/>
        <v>45</v>
      </c>
      <c r="F23" s="3">
        <v>15</v>
      </c>
      <c r="G23" s="3">
        <v>10</v>
      </c>
      <c r="H23" s="3">
        <v>20</v>
      </c>
      <c r="I23" s="3"/>
      <c r="J23" s="3">
        <f t="shared" si="7"/>
        <v>1</v>
      </c>
      <c r="K23" s="4">
        <f t="shared" si="4"/>
        <v>2</v>
      </c>
      <c r="L23" s="6" t="str">
        <f t="shared" si="8"/>
        <v>#REF!/25</v>
      </c>
      <c r="M23" s="7">
        <v>0</v>
      </c>
      <c r="N23" s="7">
        <f t="shared" si="9"/>
        <v>1</v>
      </c>
      <c r="O23" s="8" t="str">
        <f>"#REF!/E20"</f>
        <v>#REF!/E20</v>
      </c>
      <c r="P23" s="9">
        <f>E23/25</f>
        <v>1.8</v>
      </c>
      <c r="Q23" s="9" t="str">
        <f>"#REF!-P20"</f>
        <v>#REF!-P20</v>
      </c>
    </row>
    <row r="24" spans="1:17" s="11" customFormat="1" ht="12" customHeight="1">
      <c r="A24" s="63" t="s">
        <v>97</v>
      </c>
      <c r="B24" s="104" t="s">
        <v>18</v>
      </c>
      <c r="C24" s="71">
        <v>3</v>
      </c>
      <c r="D24" s="2" t="s">
        <v>15</v>
      </c>
      <c r="E24" s="3">
        <f t="shared" si="6"/>
        <v>45</v>
      </c>
      <c r="F24" s="3">
        <v>15</v>
      </c>
      <c r="G24" s="3"/>
      <c r="H24" s="3">
        <v>30</v>
      </c>
      <c r="I24" s="3"/>
      <c r="J24" s="3">
        <f t="shared" si="7"/>
        <v>1</v>
      </c>
      <c r="K24" s="4">
        <f t="shared" si="4"/>
        <v>2</v>
      </c>
      <c r="L24" s="6" t="str">
        <f t="shared" si="8"/>
        <v>#REF!/25</v>
      </c>
      <c r="M24" s="15">
        <v>0</v>
      </c>
      <c r="N24" s="7">
        <f t="shared" si="9"/>
        <v>1</v>
      </c>
      <c r="O24" s="8" t="str">
        <f>"#REF!/E21"</f>
        <v>#REF!/E21</v>
      </c>
      <c r="P24" s="9">
        <f>E24/25</f>
        <v>1.8</v>
      </c>
      <c r="Q24" s="9" t="str">
        <f>"#REF!-P21"</f>
        <v>#REF!-P21</v>
      </c>
    </row>
    <row r="25" spans="1:17" s="10" customFormat="1" ht="12" customHeight="1">
      <c r="A25" s="63" t="s">
        <v>98</v>
      </c>
      <c r="B25" s="61" t="s">
        <v>73</v>
      </c>
      <c r="C25" s="71">
        <v>7</v>
      </c>
      <c r="D25" s="2" t="s">
        <v>16</v>
      </c>
      <c r="E25" s="3">
        <f t="shared" si="6"/>
        <v>90</v>
      </c>
      <c r="F25" s="3">
        <v>15</v>
      </c>
      <c r="G25" s="3">
        <v>25</v>
      </c>
      <c r="H25" s="3">
        <v>50</v>
      </c>
      <c r="I25" s="3"/>
      <c r="J25" s="3">
        <f t="shared" si="7"/>
        <v>1</v>
      </c>
      <c r="K25" s="4">
        <f t="shared" si="4"/>
        <v>5</v>
      </c>
      <c r="L25" s="6" t="str">
        <f t="shared" si="8"/>
        <v>#REF!/25</v>
      </c>
      <c r="M25" s="12">
        <v>1</v>
      </c>
      <c r="N25" s="7">
        <f t="shared" si="9"/>
        <v>1</v>
      </c>
      <c r="O25" s="8" t="str">
        <f>"#REF!/E22"</f>
        <v>#REF!/E22</v>
      </c>
      <c r="P25" s="9">
        <f>E25/25</f>
        <v>3.6</v>
      </c>
      <c r="Q25" s="9" t="str">
        <f>"#REF!-P22"</f>
        <v>#REF!-P22</v>
      </c>
    </row>
    <row r="26" spans="1:17" s="13" customFormat="1" ht="12" customHeight="1">
      <c r="A26" s="63" t="s">
        <v>99</v>
      </c>
      <c r="B26" s="61" t="s">
        <v>66</v>
      </c>
      <c r="C26" s="71">
        <v>1</v>
      </c>
      <c r="D26" s="2" t="s">
        <v>16</v>
      </c>
      <c r="E26" s="3">
        <f>SUM(F26:I26)</f>
        <v>15</v>
      </c>
      <c r="F26" s="3">
        <v>15</v>
      </c>
      <c r="G26" s="3"/>
      <c r="H26" s="3"/>
      <c r="I26" s="3"/>
      <c r="J26" s="3">
        <f>ROUNDUP(F26/15,0)</f>
        <v>1</v>
      </c>
      <c r="K26" s="4">
        <f>ROUNDUP((G26+H26+I26)/15,0)</f>
        <v>0</v>
      </c>
      <c r="L26" s="6" t="str">
        <f t="shared" si="8"/>
        <v>#REF!/25</v>
      </c>
      <c r="M26" s="12">
        <v>1</v>
      </c>
      <c r="N26" s="7">
        <f t="shared" si="9"/>
        <v>0</v>
      </c>
      <c r="O26" s="18" t="str">
        <f>"#REF!/E23"</f>
        <v>#REF!/E23</v>
      </c>
      <c r="P26" s="9">
        <f>E26/25</f>
        <v>0.6</v>
      </c>
      <c r="Q26" s="9" t="str">
        <f>"#REF!-P23"</f>
        <v>#REF!-P23</v>
      </c>
    </row>
    <row r="27" spans="1:17" s="13" customFormat="1" ht="12" customHeight="1">
      <c r="A27" s="63"/>
      <c r="B27" s="105" t="s">
        <v>17</v>
      </c>
      <c r="C27" s="20">
        <f>SUM(C17:C26)</f>
        <v>29</v>
      </c>
      <c r="D27" s="102">
        <f>COUNTIF(D17:D26,"e")</f>
        <v>3</v>
      </c>
      <c r="E27" s="103">
        <f>SUM(E17:E26)</f>
        <v>390</v>
      </c>
      <c r="F27" s="103">
        <f>SUM(F17:F26)</f>
        <v>120</v>
      </c>
      <c r="G27" s="103">
        <f>SUM(G17:G26)</f>
        <v>90</v>
      </c>
      <c r="H27" s="103">
        <f>SUM(H17:H26)</f>
        <v>180</v>
      </c>
      <c r="I27" s="103"/>
      <c r="J27" s="103">
        <f>SUM(J17:J26)</f>
        <v>8</v>
      </c>
      <c r="K27" s="20">
        <f>SUM(K17:K26)</f>
        <v>18</v>
      </c>
      <c r="L27" s="6"/>
      <c r="M27" s="12"/>
      <c r="N27" s="7"/>
      <c r="O27" s="18"/>
      <c r="P27" s="9"/>
      <c r="Q27" s="9"/>
    </row>
    <row r="28" spans="1:17" s="13" customFormat="1" ht="12" customHeight="1">
      <c r="A28" s="63"/>
      <c r="B28" s="48" t="s">
        <v>26</v>
      </c>
      <c r="C28" s="48"/>
      <c r="D28" s="48"/>
      <c r="E28" s="48"/>
      <c r="F28" s="48"/>
      <c r="G28" s="48"/>
      <c r="H28" s="48"/>
      <c r="I28" s="48"/>
      <c r="J28" s="48"/>
      <c r="K28" s="49"/>
      <c r="L28" s="6"/>
      <c r="M28" s="12"/>
      <c r="N28" s="7"/>
      <c r="O28" s="18"/>
      <c r="P28" s="9"/>
      <c r="Q28" s="9"/>
    </row>
    <row r="29" spans="1:17" s="10" customFormat="1" ht="12" customHeight="1">
      <c r="A29" s="63" t="s">
        <v>100</v>
      </c>
      <c r="B29" s="62" t="s">
        <v>35</v>
      </c>
      <c r="C29" s="106">
        <v>2</v>
      </c>
      <c r="D29" s="1" t="s">
        <v>16</v>
      </c>
      <c r="E29" s="3">
        <f aca="true" t="shared" si="10" ref="E29:E35">SUM(F29:I29)</f>
        <v>30</v>
      </c>
      <c r="F29" s="3">
        <v>0</v>
      </c>
      <c r="G29" s="3"/>
      <c r="H29" s="5">
        <v>30</v>
      </c>
      <c r="I29" s="3"/>
      <c r="J29" s="3">
        <f aca="true" t="shared" si="11" ref="J29:J35">ROUNDUP(F29/15,0)</f>
        <v>0</v>
      </c>
      <c r="K29" s="4">
        <f t="shared" si="4"/>
        <v>2</v>
      </c>
      <c r="L29" s="6">
        <f>SUM(L19:L27)</f>
        <v>0</v>
      </c>
      <c r="M29" s="7"/>
      <c r="N29" s="7"/>
      <c r="O29" s="8"/>
      <c r="P29" s="9"/>
      <c r="Q29" s="9"/>
    </row>
    <row r="30" spans="1:17" s="10" customFormat="1" ht="12" customHeight="1">
      <c r="A30" s="63" t="s">
        <v>101</v>
      </c>
      <c r="B30" s="104" t="s">
        <v>51</v>
      </c>
      <c r="C30" s="106">
        <v>3</v>
      </c>
      <c r="D30" s="1" t="s">
        <v>15</v>
      </c>
      <c r="E30" s="3">
        <f t="shared" si="10"/>
        <v>30</v>
      </c>
      <c r="F30" s="4">
        <v>15</v>
      </c>
      <c r="G30" s="4">
        <v>5</v>
      </c>
      <c r="H30" s="17">
        <v>10</v>
      </c>
      <c r="I30" s="4"/>
      <c r="J30" s="3">
        <f t="shared" si="11"/>
        <v>1</v>
      </c>
      <c r="K30" s="4">
        <f t="shared" si="4"/>
        <v>1</v>
      </c>
      <c r="L30" s="6"/>
      <c r="M30" s="7"/>
      <c r="N30" s="7"/>
      <c r="O30" s="8"/>
      <c r="P30" s="9"/>
      <c r="Q30" s="9"/>
    </row>
    <row r="31" spans="1:17" s="10" customFormat="1" ht="12" customHeight="1">
      <c r="A31" s="63" t="s">
        <v>102</v>
      </c>
      <c r="B31" s="61" t="s">
        <v>55</v>
      </c>
      <c r="C31" s="106">
        <v>5</v>
      </c>
      <c r="D31" s="2" t="s">
        <v>16</v>
      </c>
      <c r="E31" s="3">
        <f t="shared" si="10"/>
        <v>60</v>
      </c>
      <c r="F31" s="3">
        <v>15</v>
      </c>
      <c r="G31" s="3">
        <v>15</v>
      </c>
      <c r="H31" s="5">
        <v>30</v>
      </c>
      <c r="I31" s="3"/>
      <c r="J31" s="3">
        <f t="shared" si="11"/>
        <v>1</v>
      </c>
      <c r="K31" s="4">
        <f t="shared" si="4"/>
        <v>3</v>
      </c>
      <c r="L31" s="6" t="str">
        <f aca="true" t="shared" si="12" ref="L31:L37">"#REF!/25"</f>
        <v>#REF!/25</v>
      </c>
      <c r="M31" s="7">
        <v>0</v>
      </c>
      <c r="N31" s="7">
        <f aca="true" t="shared" si="13" ref="N31:N37">IF(H31&gt;0,1,0)</f>
        <v>1</v>
      </c>
      <c r="O31" s="8" t="str">
        <f>"#REF!/E27"</f>
        <v>#REF!/E27</v>
      </c>
      <c r="P31" s="9">
        <v>2.6</v>
      </c>
      <c r="Q31" s="9" t="str">
        <f>"#REF!-P27"</f>
        <v>#REF!-P27</v>
      </c>
    </row>
    <row r="32" spans="1:17" s="10" customFormat="1" ht="12" customHeight="1">
      <c r="A32" s="63" t="s">
        <v>103</v>
      </c>
      <c r="B32" s="91" t="s">
        <v>52</v>
      </c>
      <c r="C32" s="106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5">
        <v>30</v>
      </c>
      <c r="I32" s="19"/>
      <c r="J32" s="3">
        <f t="shared" si="11"/>
        <v>1</v>
      </c>
      <c r="K32" s="4">
        <f t="shared" si="4"/>
        <v>3</v>
      </c>
      <c r="L32" s="6" t="str">
        <f t="shared" si="12"/>
        <v>#REF!/25</v>
      </c>
      <c r="M32" s="7">
        <v>0</v>
      </c>
      <c r="N32" s="7">
        <f t="shared" si="13"/>
        <v>1</v>
      </c>
      <c r="O32" s="8" t="str">
        <f>"#REF!/E28"</f>
        <v>#REF!/E28</v>
      </c>
      <c r="P32" s="9">
        <v>2.5</v>
      </c>
      <c r="Q32" s="9" t="str">
        <f>"#REF!-P28"</f>
        <v>#REF!-P28</v>
      </c>
    </row>
    <row r="33" spans="1:17" s="10" customFormat="1" ht="12" customHeight="1">
      <c r="A33" s="63" t="s">
        <v>104</v>
      </c>
      <c r="B33" s="91" t="s">
        <v>67</v>
      </c>
      <c r="C33" s="106">
        <v>5</v>
      </c>
      <c r="D33" s="2" t="s">
        <v>15</v>
      </c>
      <c r="E33" s="3">
        <f t="shared" si="10"/>
        <v>60</v>
      </c>
      <c r="F33" s="4">
        <v>15</v>
      </c>
      <c r="G33" s="3">
        <v>15</v>
      </c>
      <c r="H33" s="3">
        <v>30</v>
      </c>
      <c r="I33" s="3"/>
      <c r="J33" s="3">
        <f t="shared" si="11"/>
        <v>1</v>
      </c>
      <c r="K33" s="4">
        <f t="shared" si="4"/>
        <v>3</v>
      </c>
      <c r="L33" s="6" t="str">
        <f t="shared" si="12"/>
        <v>#REF!/25</v>
      </c>
      <c r="M33" s="7">
        <v>0</v>
      </c>
      <c r="N33" s="7">
        <f t="shared" si="13"/>
        <v>1</v>
      </c>
      <c r="O33" s="8" t="str">
        <f>"#REF!/E29"</f>
        <v>#REF!/E29</v>
      </c>
      <c r="P33" s="9">
        <v>2.6</v>
      </c>
      <c r="Q33" s="9" t="str">
        <f>"#REF!-P29"</f>
        <v>#REF!-P29</v>
      </c>
    </row>
    <row r="34" spans="1:34" s="10" customFormat="1" ht="12" customHeight="1">
      <c r="A34" s="63" t="s">
        <v>140</v>
      </c>
      <c r="B34" s="62" t="s">
        <v>163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2"/>
        <v>#REF!/25</v>
      </c>
      <c r="M34" s="7">
        <v>0</v>
      </c>
      <c r="N34" s="7">
        <f t="shared" si="13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105</v>
      </c>
      <c r="B35" s="62" t="s">
        <v>53</v>
      </c>
      <c r="C35" s="106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11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106</v>
      </c>
      <c r="B36" s="62" t="s">
        <v>143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2"/>
        <v>#REF!/25</v>
      </c>
      <c r="M36" s="7">
        <v>0</v>
      </c>
      <c r="N36" s="7">
        <f t="shared" si="13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1"/>
      <c r="T36" s="132"/>
      <c r="U36" s="133"/>
      <c r="V36" s="52"/>
      <c r="W36" s="52"/>
      <c r="X36" s="134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107</v>
      </c>
      <c r="B37" s="62" t="s">
        <v>167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2"/>
        <v>#REF!/25</v>
      </c>
      <c r="M37" s="12">
        <v>1</v>
      </c>
      <c r="N37" s="7">
        <f t="shared" si="13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SUM(C29:C37)</f>
        <v>29</v>
      </c>
      <c r="D38" s="102">
        <f>COUNTIF(D29:D37,"e")</f>
        <v>3</v>
      </c>
      <c r="E38" s="103">
        <f>SUM(E29:E37)</f>
        <v>360</v>
      </c>
      <c r="F38" s="103">
        <f>SUM(F29:F37)</f>
        <v>135</v>
      </c>
      <c r="G38" s="103">
        <f>SUM(G29:G37)</f>
        <v>65</v>
      </c>
      <c r="H38" s="103">
        <f>SUM(H29:H37)</f>
        <v>160</v>
      </c>
      <c r="I38" s="103"/>
      <c r="J38" s="103">
        <f>SUM(J29:J37)</f>
        <v>9</v>
      </c>
      <c r="K38" s="103">
        <f>SUM(K29:K37)</f>
        <v>15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SUM(L31:L38)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108</v>
      </c>
      <c r="B40" s="62" t="s">
        <v>37</v>
      </c>
      <c r="C40" s="106">
        <v>4</v>
      </c>
      <c r="D40" s="2" t="s">
        <v>15</v>
      </c>
      <c r="E40" s="3">
        <f aca="true" t="shared" si="14" ref="E40:E46">SUM(F40:I40)</f>
        <v>45</v>
      </c>
      <c r="F40" s="3">
        <v>0</v>
      </c>
      <c r="G40" s="3"/>
      <c r="H40" s="5">
        <v>45</v>
      </c>
      <c r="I40" s="3"/>
      <c r="J40" s="3">
        <f aca="true" t="shared" si="15" ref="J40:J46">ROUNDUP(F40/15,0)</f>
        <v>0</v>
      </c>
      <c r="K40" s="4">
        <f aca="true" t="shared" si="16" ref="K40:K46">ROUNDUP((G40+H40+I40)/15,0)</f>
        <v>3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109</v>
      </c>
      <c r="B41" s="62" t="s">
        <v>74</v>
      </c>
      <c r="C41" s="106">
        <v>4</v>
      </c>
      <c r="D41" s="2" t="s">
        <v>16</v>
      </c>
      <c r="E41" s="3">
        <f t="shared" si="14"/>
        <v>90</v>
      </c>
      <c r="F41" s="3">
        <v>15</v>
      </c>
      <c r="G41" s="3">
        <v>25</v>
      </c>
      <c r="H41" s="5">
        <v>50</v>
      </c>
      <c r="I41" s="3"/>
      <c r="J41" s="3">
        <f t="shared" si="15"/>
        <v>1</v>
      </c>
      <c r="K41" s="4">
        <f t="shared" si="16"/>
        <v>5</v>
      </c>
      <c r="L41" s="6" t="str">
        <f aca="true" t="shared" si="17" ref="L41:L47">"#REF!/25"</f>
        <v>#REF!/25</v>
      </c>
      <c r="M41" s="7">
        <v>0</v>
      </c>
      <c r="N41" s="7">
        <f aca="true" t="shared" si="18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110</v>
      </c>
      <c r="B42" s="91" t="s">
        <v>137</v>
      </c>
      <c r="C42" s="106">
        <v>1</v>
      </c>
      <c r="D42" s="2" t="s">
        <v>16</v>
      </c>
      <c r="E42" s="3">
        <f t="shared" si="14"/>
        <v>45</v>
      </c>
      <c r="F42" s="3">
        <v>15</v>
      </c>
      <c r="G42" s="3">
        <v>10</v>
      </c>
      <c r="H42" s="3">
        <v>20</v>
      </c>
      <c r="I42" s="3"/>
      <c r="J42" s="3">
        <f t="shared" si="15"/>
        <v>1</v>
      </c>
      <c r="K42" s="4">
        <f t="shared" si="16"/>
        <v>2</v>
      </c>
      <c r="L42" s="6"/>
      <c r="M42" s="7"/>
      <c r="N42" s="7"/>
      <c r="O42" s="8"/>
      <c r="P42" s="9"/>
      <c r="Q42" s="9"/>
      <c r="S42" s="107"/>
    </row>
    <row r="43" spans="1:17" s="10" customFormat="1" ht="12" customHeight="1">
      <c r="A43" s="63" t="s">
        <v>111</v>
      </c>
      <c r="B43" s="62" t="s">
        <v>138</v>
      </c>
      <c r="C43" s="106">
        <v>1</v>
      </c>
      <c r="D43" s="2" t="s">
        <v>16</v>
      </c>
      <c r="E43" s="3">
        <f t="shared" si="14"/>
        <v>45</v>
      </c>
      <c r="F43" s="4">
        <v>15</v>
      </c>
      <c r="G43" s="4">
        <v>15</v>
      </c>
      <c r="H43" s="3">
        <v>15</v>
      </c>
      <c r="I43" s="3"/>
      <c r="J43" s="3">
        <f t="shared" si="15"/>
        <v>1</v>
      </c>
      <c r="K43" s="4">
        <f t="shared" si="16"/>
        <v>2</v>
      </c>
      <c r="L43" s="6" t="str">
        <f t="shared" si="17"/>
        <v>#REF!/25</v>
      </c>
      <c r="M43" s="7">
        <v>0</v>
      </c>
      <c r="N43" s="7">
        <f t="shared" si="18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112</v>
      </c>
      <c r="B44" s="62" t="s">
        <v>166</v>
      </c>
      <c r="C44" s="106">
        <v>2</v>
      </c>
      <c r="D44" s="2" t="s">
        <v>15</v>
      </c>
      <c r="E44" s="3">
        <f t="shared" si="14"/>
        <v>30</v>
      </c>
      <c r="F44" s="3">
        <v>15</v>
      </c>
      <c r="G44" s="3">
        <v>15</v>
      </c>
      <c r="H44" s="5"/>
      <c r="I44" s="19"/>
      <c r="J44" s="3">
        <f t="shared" si="15"/>
        <v>1</v>
      </c>
      <c r="K44" s="4">
        <f t="shared" si="16"/>
        <v>1</v>
      </c>
      <c r="L44" s="6" t="str">
        <f t="shared" si="17"/>
        <v>#REF!/25</v>
      </c>
      <c r="M44" s="7">
        <v>0</v>
      </c>
      <c r="N44" s="7">
        <f t="shared" si="18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113</v>
      </c>
      <c r="B45" s="62" t="s">
        <v>139</v>
      </c>
      <c r="C45" s="106">
        <v>1</v>
      </c>
      <c r="D45" s="2" t="s">
        <v>16</v>
      </c>
      <c r="E45" s="3">
        <f t="shared" si="14"/>
        <v>45</v>
      </c>
      <c r="F45" s="3">
        <v>15</v>
      </c>
      <c r="G45" s="3">
        <v>10</v>
      </c>
      <c r="H45" s="5">
        <v>20</v>
      </c>
      <c r="I45" s="3"/>
      <c r="J45" s="3">
        <f t="shared" si="15"/>
        <v>1</v>
      </c>
      <c r="K45" s="4">
        <f t="shared" si="16"/>
        <v>2</v>
      </c>
      <c r="L45" s="6" t="str">
        <f t="shared" si="17"/>
        <v>#REF!/25</v>
      </c>
      <c r="M45" s="7">
        <v>0</v>
      </c>
      <c r="N45" s="7">
        <f t="shared" si="18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114</v>
      </c>
      <c r="B46" s="91" t="s">
        <v>172</v>
      </c>
      <c r="C46" s="106">
        <v>4</v>
      </c>
      <c r="D46" s="1" t="s">
        <v>16</v>
      </c>
      <c r="E46" s="3">
        <f t="shared" si="14"/>
        <v>90</v>
      </c>
      <c r="F46" s="4">
        <v>15</v>
      </c>
      <c r="G46" s="4">
        <v>25</v>
      </c>
      <c r="H46" s="4">
        <v>50</v>
      </c>
      <c r="I46" s="4"/>
      <c r="J46" s="4">
        <f t="shared" si="15"/>
        <v>1</v>
      </c>
      <c r="K46" s="4">
        <f t="shared" si="16"/>
        <v>5</v>
      </c>
      <c r="L46" s="6" t="str">
        <f t="shared" si="17"/>
        <v>#REF!/25</v>
      </c>
      <c r="M46" s="7">
        <v>0</v>
      </c>
      <c r="N46" s="7">
        <f t="shared" si="18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173</v>
      </c>
      <c r="B47" s="91" t="s">
        <v>187</v>
      </c>
      <c r="C47" s="106">
        <v>16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7"/>
        <v>#REF!/25</v>
      </c>
      <c r="M47" s="12">
        <v>1</v>
      </c>
      <c r="N47" s="7">
        <f t="shared" si="18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5"/>
      <c r="B48" s="146" t="s">
        <v>17</v>
      </c>
      <c r="C48" s="20">
        <f>SUM(C40:C47)</f>
        <v>33</v>
      </c>
      <c r="D48" s="102">
        <f>COUNTIF(D38:D47,"e")</f>
        <v>3</v>
      </c>
      <c r="E48" s="103">
        <f>SUM(E40:E47)</f>
        <v>390</v>
      </c>
      <c r="F48" s="103">
        <f>SUM(F40:F47)</f>
        <v>90</v>
      </c>
      <c r="G48" s="103">
        <f>SUM(G40:G47)</f>
        <v>100</v>
      </c>
      <c r="H48" s="103">
        <f>SUM(H40:H47)</f>
        <v>200</v>
      </c>
      <c r="I48" s="103"/>
      <c r="J48" s="103">
        <f>SUM(J40:J47)</f>
        <v>6</v>
      </c>
      <c r="K48" s="108">
        <f>SUM(K40:K47)</f>
        <v>20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09" t="s">
        <v>19</v>
      </c>
      <c r="C49" s="139">
        <f>C15+C27+C38+C48</f>
        <v>120</v>
      </c>
      <c r="D49" s="110"/>
      <c r="E49" s="20">
        <f>E15+E27+E38+E48</f>
        <v>1505</v>
      </c>
      <c r="F49" s="20">
        <f>F15+F27+F38+F48</f>
        <v>470</v>
      </c>
      <c r="G49" s="20">
        <f>G15+G27+G38+G48</f>
        <v>400</v>
      </c>
      <c r="H49" s="20">
        <f>H15+H27+H38+H48</f>
        <v>635</v>
      </c>
      <c r="I49" s="20"/>
      <c r="J49" s="21"/>
      <c r="K49" s="21"/>
      <c r="L49" s="103">
        <f aca="true" t="shared" si="19" ref="L49:Q49">SUM(L41:L47)</f>
        <v>0</v>
      </c>
      <c r="M49" s="103">
        <f t="shared" si="19"/>
        <v>1</v>
      </c>
      <c r="N49" s="103">
        <f t="shared" si="19"/>
        <v>4</v>
      </c>
      <c r="O49" s="103">
        <f t="shared" si="19"/>
        <v>0</v>
      </c>
      <c r="P49" s="103">
        <f t="shared" si="19"/>
        <v>13.3</v>
      </c>
      <c r="Q49" s="103">
        <f t="shared" si="19"/>
        <v>0</v>
      </c>
    </row>
    <row r="50" spans="1:18" s="10" customFormat="1" ht="12" customHeight="1">
      <c r="A50" s="67"/>
      <c r="B50" s="137" t="s">
        <v>20</v>
      </c>
      <c r="C50" s="140"/>
      <c r="D50" s="138"/>
      <c r="E50" s="111"/>
      <c r="F50" s="42">
        <f>(F49/E49)*100</f>
        <v>31.22923588039867</v>
      </c>
      <c r="G50" s="42">
        <f>(G49/E49)*100</f>
        <v>26.578073089701</v>
      </c>
      <c r="H50" s="42">
        <f>(H49/E49)*100</f>
        <v>42.19269102990033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2" t="s">
        <v>75</v>
      </c>
      <c r="C51" s="44"/>
      <c r="D51" s="28"/>
      <c r="E51" s="29"/>
      <c r="F51" s="30"/>
      <c r="G51" s="31"/>
      <c r="H51" s="32"/>
      <c r="I51" s="33"/>
      <c r="J51" s="156"/>
      <c r="K51" s="156"/>
      <c r="L51" s="25"/>
      <c r="M51" s="26"/>
      <c r="N51" s="26"/>
      <c r="P51" s="26"/>
      <c r="Q51" s="26"/>
    </row>
    <row r="52" spans="1:17" s="36" customFormat="1" ht="13.5">
      <c r="A52" s="68"/>
      <c r="B52" s="114" t="s">
        <v>180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181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6" t="s">
        <v>176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9" t="s">
        <v>79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49" t="s">
        <v>28</v>
      </c>
      <c r="C57" s="149"/>
      <c r="D57" s="149"/>
      <c r="E57" s="149"/>
      <c r="F57" s="149"/>
      <c r="G57" s="149"/>
      <c r="H57" s="149"/>
      <c r="I57" s="149"/>
      <c r="J57" s="149"/>
      <c r="K57" s="150"/>
      <c r="L57" s="34"/>
      <c r="M57" s="35"/>
      <c r="N57" s="35"/>
      <c r="P57" s="35"/>
      <c r="Q57" s="35"/>
    </row>
    <row r="58" spans="1:17" s="36" customFormat="1" ht="12" customHeight="1">
      <c r="A58" s="63" t="s">
        <v>115</v>
      </c>
      <c r="B58" s="62" t="s">
        <v>145</v>
      </c>
      <c r="C58" s="106">
        <v>4</v>
      </c>
      <c r="D58" s="1" t="s">
        <v>15</v>
      </c>
      <c r="E58" s="3">
        <f aca="true" t="shared" si="20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1" ref="J58:J64">ROUNDUP(F58/15,0)</f>
        <v>1</v>
      </c>
      <c r="K58" s="4">
        <f aca="true" t="shared" si="22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116</v>
      </c>
      <c r="B59" s="91" t="s">
        <v>170</v>
      </c>
      <c r="C59" s="106">
        <v>4</v>
      </c>
      <c r="D59" s="1" t="s">
        <v>15</v>
      </c>
      <c r="E59" s="3">
        <f t="shared" si="20"/>
        <v>60</v>
      </c>
      <c r="F59" s="4">
        <v>15</v>
      </c>
      <c r="G59" s="3">
        <v>15</v>
      </c>
      <c r="H59" s="5">
        <v>30</v>
      </c>
      <c r="I59" s="3"/>
      <c r="J59" s="3">
        <f t="shared" si="21"/>
        <v>1</v>
      </c>
      <c r="K59" s="4">
        <f t="shared" si="22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117</v>
      </c>
      <c r="B60" s="62" t="s">
        <v>56</v>
      </c>
      <c r="C60" s="106">
        <v>4</v>
      </c>
      <c r="D60" s="1" t="s">
        <v>15</v>
      </c>
      <c r="E60" s="3">
        <f t="shared" si="20"/>
        <v>60</v>
      </c>
      <c r="F60" s="3">
        <v>15</v>
      </c>
      <c r="G60" s="3">
        <v>15</v>
      </c>
      <c r="H60" s="5">
        <v>30</v>
      </c>
      <c r="I60" s="3"/>
      <c r="J60" s="3">
        <f t="shared" si="21"/>
        <v>1</v>
      </c>
      <c r="K60" s="4">
        <f t="shared" si="22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118</v>
      </c>
      <c r="B61" s="62" t="s">
        <v>57</v>
      </c>
      <c r="C61" s="106">
        <v>4</v>
      </c>
      <c r="D61" s="1" t="s">
        <v>16</v>
      </c>
      <c r="E61" s="3">
        <f t="shared" si="20"/>
        <v>45</v>
      </c>
      <c r="F61" s="2">
        <v>15</v>
      </c>
      <c r="G61" s="2">
        <v>10</v>
      </c>
      <c r="H61" s="2">
        <v>20</v>
      </c>
      <c r="I61" s="3"/>
      <c r="J61" s="3">
        <f t="shared" si="21"/>
        <v>1</v>
      </c>
      <c r="K61" s="4">
        <f t="shared" si="22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119</v>
      </c>
      <c r="B62" s="62" t="s">
        <v>77</v>
      </c>
      <c r="C62" s="106">
        <v>3</v>
      </c>
      <c r="D62" s="1" t="s">
        <v>16</v>
      </c>
      <c r="E62" s="3">
        <f t="shared" si="20"/>
        <v>30</v>
      </c>
      <c r="F62" s="3">
        <v>15</v>
      </c>
      <c r="G62" s="3">
        <v>5</v>
      </c>
      <c r="H62" s="5">
        <v>10</v>
      </c>
      <c r="I62" s="3"/>
      <c r="J62" s="3">
        <f t="shared" si="21"/>
        <v>1</v>
      </c>
      <c r="K62" s="4">
        <f t="shared" si="22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120</v>
      </c>
      <c r="B63" s="62" t="s">
        <v>58</v>
      </c>
      <c r="C63" s="106">
        <v>3</v>
      </c>
      <c r="D63" s="1" t="s">
        <v>16</v>
      </c>
      <c r="E63" s="3">
        <f t="shared" si="20"/>
        <v>30</v>
      </c>
      <c r="F63" s="3">
        <v>15</v>
      </c>
      <c r="G63" s="3">
        <v>5</v>
      </c>
      <c r="H63" s="3">
        <v>10</v>
      </c>
      <c r="I63" s="3"/>
      <c r="J63" s="3">
        <f t="shared" si="21"/>
        <v>1</v>
      </c>
      <c r="K63" s="4">
        <f t="shared" si="22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121</v>
      </c>
      <c r="B64" s="62" t="s">
        <v>153</v>
      </c>
      <c r="C64" s="106">
        <v>3</v>
      </c>
      <c r="D64" s="1" t="s">
        <v>16</v>
      </c>
      <c r="E64" s="3">
        <f t="shared" si="20"/>
        <v>45</v>
      </c>
      <c r="F64" s="3">
        <v>15</v>
      </c>
      <c r="G64" s="3">
        <v>10</v>
      </c>
      <c r="H64" s="5">
        <v>20</v>
      </c>
      <c r="I64" s="3"/>
      <c r="J64" s="3">
        <f t="shared" si="21"/>
        <v>1</v>
      </c>
      <c r="K64" s="4">
        <f t="shared" si="22"/>
        <v>2</v>
      </c>
      <c r="L64" s="34"/>
      <c r="M64" s="35"/>
      <c r="N64" s="35"/>
      <c r="P64" s="35"/>
      <c r="Q64" s="35"/>
    </row>
    <row r="65" spans="1:11" ht="12.75">
      <c r="A65" s="63" t="s">
        <v>122</v>
      </c>
      <c r="B65" s="62" t="s">
        <v>59</v>
      </c>
      <c r="C65" s="106">
        <v>3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1"/>
      <c r="B66" s="101" t="s">
        <v>17</v>
      </c>
      <c r="C66" s="20">
        <f>SUM(C58:C65)</f>
        <v>28</v>
      </c>
      <c r="D66" s="102">
        <f>COUNTIF(D56:D65,"e")</f>
        <v>3</v>
      </c>
      <c r="E66" s="103">
        <f aca="true" t="shared" si="23" ref="E66:K66">SUM(E58:E65)</f>
        <v>375</v>
      </c>
      <c r="F66" s="103">
        <f t="shared" si="23"/>
        <v>120</v>
      </c>
      <c r="G66" s="103">
        <f t="shared" si="23"/>
        <v>85</v>
      </c>
      <c r="H66" s="103">
        <f t="shared" si="23"/>
        <v>170</v>
      </c>
      <c r="I66" s="103"/>
      <c r="J66" s="103">
        <f t="shared" si="23"/>
        <v>8</v>
      </c>
      <c r="K66" s="103">
        <f t="shared" si="23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51" t="s">
        <v>31</v>
      </c>
      <c r="C67" s="151"/>
      <c r="D67" s="151"/>
      <c r="E67" s="151"/>
      <c r="F67" s="151"/>
      <c r="G67" s="151"/>
      <c r="H67" s="151"/>
      <c r="I67" s="151"/>
      <c r="J67" s="151"/>
      <c r="K67" s="152"/>
      <c r="L67" s="34"/>
      <c r="M67" s="35"/>
      <c r="N67" s="35"/>
      <c r="P67" s="35"/>
      <c r="Q67" s="35"/>
    </row>
    <row r="68" spans="1:17" s="39" customFormat="1" ht="12" customHeight="1">
      <c r="A68" s="63" t="s">
        <v>123</v>
      </c>
      <c r="B68" s="62" t="s">
        <v>154</v>
      </c>
      <c r="C68" s="106">
        <v>2</v>
      </c>
      <c r="D68" s="2" t="s">
        <v>15</v>
      </c>
      <c r="E68" s="3">
        <f aca="true" t="shared" si="24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5" ref="J68:J74">ROUNDUP(F68/15,0)</f>
        <v>1</v>
      </c>
      <c r="K68" s="4">
        <f t="shared" si="22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124</v>
      </c>
      <c r="B69" s="62" t="s">
        <v>60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 t="shared" si="25"/>
        <v>1</v>
      </c>
      <c r="K69" s="4">
        <f t="shared" si="22"/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125</v>
      </c>
      <c r="B70" s="62" t="s">
        <v>64</v>
      </c>
      <c r="C70" s="106">
        <v>1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 t="shared" si="25"/>
        <v>1</v>
      </c>
      <c r="K70" s="4">
        <f t="shared" si="22"/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126</v>
      </c>
      <c r="B71" s="62" t="s">
        <v>162</v>
      </c>
      <c r="C71" s="106">
        <v>3</v>
      </c>
      <c r="D71" s="2" t="s">
        <v>16</v>
      </c>
      <c r="E71" s="3">
        <f t="shared" si="24"/>
        <v>60</v>
      </c>
      <c r="F71" s="4">
        <v>15</v>
      </c>
      <c r="G71" s="3">
        <v>15</v>
      </c>
      <c r="H71" s="5">
        <v>30</v>
      </c>
      <c r="I71" s="3"/>
      <c r="J71" s="3">
        <f t="shared" si="25"/>
        <v>1</v>
      </c>
      <c r="K71" s="4">
        <f t="shared" si="22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127</v>
      </c>
      <c r="B72" s="62" t="s">
        <v>174</v>
      </c>
      <c r="C72" s="106">
        <v>2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5"/>
        <v>1</v>
      </c>
      <c r="K72" s="4">
        <f t="shared" si="22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128</v>
      </c>
      <c r="B73" s="62" t="s">
        <v>182</v>
      </c>
      <c r="C73" s="106">
        <v>3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f t="shared" si="25"/>
        <v>1</v>
      </c>
      <c r="K73" s="4">
        <f t="shared" si="22"/>
        <v>3</v>
      </c>
      <c r="L73" s="122"/>
      <c r="M73" s="123"/>
      <c r="N73" s="123"/>
      <c r="P73" s="123"/>
      <c r="Q73" s="123"/>
    </row>
    <row r="74" spans="1:17" s="124" customFormat="1" ht="12.75">
      <c r="A74" s="63" t="s">
        <v>129</v>
      </c>
      <c r="B74" s="62" t="s">
        <v>146</v>
      </c>
      <c r="C74" s="106">
        <v>1</v>
      </c>
      <c r="D74" s="2" t="s">
        <v>16</v>
      </c>
      <c r="E74" s="3">
        <f t="shared" si="24"/>
        <v>30</v>
      </c>
      <c r="F74" s="3">
        <v>15</v>
      </c>
      <c r="G74" s="3">
        <v>5</v>
      </c>
      <c r="H74" s="5">
        <v>10</v>
      </c>
      <c r="I74" s="3"/>
      <c r="J74" s="3">
        <f t="shared" si="25"/>
        <v>1</v>
      </c>
      <c r="K74" s="4">
        <f t="shared" si="22"/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130</v>
      </c>
      <c r="B75" s="62" t="s">
        <v>187</v>
      </c>
      <c r="C75" s="106">
        <v>16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183</v>
      </c>
      <c r="B76" s="62" t="s">
        <v>190</v>
      </c>
      <c r="C76" s="106">
        <v>1</v>
      </c>
      <c r="D76" s="2" t="s">
        <v>16</v>
      </c>
      <c r="E76" s="4">
        <f t="shared" si="24"/>
        <v>15</v>
      </c>
      <c r="F76" s="4"/>
      <c r="G76" s="3"/>
      <c r="H76" s="5">
        <v>15</v>
      </c>
      <c r="I76" s="3"/>
      <c r="J76" s="3"/>
      <c r="K76" s="4">
        <f t="shared" si="22"/>
        <v>1</v>
      </c>
      <c r="L76" s="122"/>
      <c r="M76" s="123"/>
      <c r="N76" s="123"/>
      <c r="P76" s="123"/>
      <c r="Q76" s="123"/>
    </row>
    <row r="77" spans="1:17" s="124" customFormat="1" ht="13.5">
      <c r="A77" s="142"/>
      <c r="B77" s="101" t="s">
        <v>17</v>
      </c>
      <c r="C77" s="20">
        <f>SUM(C68:C76)</f>
        <v>32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7</v>
      </c>
      <c r="K77" s="103">
        <f>SUM(K68:K76)</f>
        <v>16</v>
      </c>
      <c r="L77" s="122"/>
      <c r="M77" s="123"/>
      <c r="N77" s="123"/>
      <c r="P77" s="123"/>
      <c r="Q77" s="123"/>
    </row>
    <row r="78" spans="1:17" s="124" customFormat="1" ht="13.5">
      <c r="A78" s="63"/>
      <c r="B78" s="151" t="s">
        <v>32</v>
      </c>
      <c r="C78" s="151"/>
      <c r="D78" s="151"/>
      <c r="E78" s="151"/>
      <c r="F78" s="151"/>
      <c r="G78" s="151"/>
      <c r="H78" s="151"/>
      <c r="I78" s="151"/>
      <c r="J78" s="151"/>
      <c r="K78" s="152"/>
      <c r="L78" s="122"/>
      <c r="M78" s="123"/>
      <c r="N78" s="123"/>
      <c r="P78" s="123"/>
      <c r="Q78" s="123"/>
    </row>
    <row r="79" spans="1:17" s="124" customFormat="1" ht="12.75">
      <c r="A79" s="64" t="s">
        <v>184</v>
      </c>
      <c r="B79" s="62" t="s">
        <v>62</v>
      </c>
      <c r="C79" s="106">
        <v>3</v>
      </c>
      <c r="D79" s="2" t="s">
        <v>15</v>
      </c>
      <c r="E79" s="3">
        <f aca="true" t="shared" si="26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7" ref="J79:J86">ROUNDUP(F79/15,0)</f>
        <v>1</v>
      </c>
      <c r="K79" s="4">
        <f t="shared" si="22"/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131</v>
      </c>
      <c r="B80" s="62" t="s">
        <v>147</v>
      </c>
      <c r="C80" s="106">
        <v>3</v>
      </c>
      <c r="D80" s="2" t="s">
        <v>16</v>
      </c>
      <c r="E80" s="3">
        <f t="shared" si="26"/>
        <v>45</v>
      </c>
      <c r="F80" s="3">
        <v>15</v>
      </c>
      <c r="G80" s="3">
        <v>10</v>
      </c>
      <c r="H80" s="5">
        <v>20</v>
      </c>
      <c r="I80" s="3"/>
      <c r="J80" s="3">
        <f t="shared" si="27"/>
        <v>1</v>
      </c>
      <c r="K80" s="4">
        <f>ROUNDUP((G80+H80+I80)/15,0)</f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132</v>
      </c>
      <c r="B81" s="62" t="s">
        <v>63</v>
      </c>
      <c r="C81" s="106">
        <v>3</v>
      </c>
      <c r="D81" s="2" t="s">
        <v>15</v>
      </c>
      <c r="E81" s="3">
        <f t="shared" si="26"/>
        <v>30</v>
      </c>
      <c r="F81" s="3">
        <v>15</v>
      </c>
      <c r="G81" s="3">
        <v>5</v>
      </c>
      <c r="H81" s="5">
        <v>10</v>
      </c>
      <c r="I81" s="3"/>
      <c r="J81" s="3">
        <f t="shared" si="27"/>
        <v>1</v>
      </c>
      <c r="K81" s="4">
        <f>ROUNDUP((G81+H81+I81)/15,0)</f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133</v>
      </c>
      <c r="B82" s="62" t="s">
        <v>78</v>
      </c>
      <c r="C82" s="106">
        <v>3</v>
      </c>
      <c r="D82" s="2" t="s">
        <v>16</v>
      </c>
      <c r="E82" s="3">
        <f t="shared" si="26"/>
        <v>45</v>
      </c>
      <c r="F82" s="3">
        <v>15</v>
      </c>
      <c r="G82" s="3">
        <v>10</v>
      </c>
      <c r="H82" s="5">
        <v>20</v>
      </c>
      <c r="I82" s="3"/>
      <c r="J82" s="3">
        <f t="shared" si="27"/>
        <v>1</v>
      </c>
      <c r="K82" s="4">
        <f t="shared" si="22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134</v>
      </c>
      <c r="B83" s="62" t="s">
        <v>65</v>
      </c>
      <c r="C83" s="106">
        <v>4</v>
      </c>
      <c r="D83" s="2" t="s">
        <v>16</v>
      </c>
      <c r="E83" s="3">
        <f t="shared" si="26"/>
        <v>45</v>
      </c>
      <c r="F83" s="4">
        <v>15</v>
      </c>
      <c r="G83" s="3">
        <v>10</v>
      </c>
      <c r="H83" s="5">
        <v>20</v>
      </c>
      <c r="I83" s="3"/>
      <c r="J83" s="3">
        <f t="shared" si="27"/>
        <v>1</v>
      </c>
      <c r="K83" s="4">
        <f t="shared" si="22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135</v>
      </c>
      <c r="B84" s="62" t="s">
        <v>61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7"/>
        <v>1</v>
      </c>
      <c r="K84" s="4">
        <f>ROUNDUP((G84+H84+I84)/15,0)</f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136</v>
      </c>
      <c r="B85" s="62" t="s">
        <v>148</v>
      </c>
      <c r="C85" s="106">
        <v>2</v>
      </c>
      <c r="D85" s="2" t="s">
        <v>16</v>
      </c>
      <c r="E85" s="3">
        <f t="shared" si="26"/>
        <v>30</v>
      </c>
      <c r="F85" s="3"/>
      <c r="G85" s="3"/>
      <c r="H85" s="3">
        <v>30</v>
      </c>
      <c r="I85" s="3"/>
      <c r="J85" s="3">
        <f t="shared" si="27"/>
        <v>0</v>
      </c>
      <c r="K85" s="4">
        <f t="shared" si="22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151</v>
      </c>
      <c r="B86" s="62" t="s">
        <v>188</v>
      </c>
      <c r="C86" s="106">
        <v>8</v>
      </c>
      <c r="D86" s="2" t="s">
        <v>15</v>
      </c>
      <c r="E86" s="3"/>
      <c r="F86" s="3"/>
      <c r="G86" s="3"/>
      <c r="H86" s="3"/>
      <c r="I86" s="3"/>
      <c r="J86" s="53">
        <f t="shared" si="27"/>
        <v>0</v>
      </c>
      <c r="K86" s="50">
        <f t="shared" si="22"/>
        <v>0</v>
      </c>
      <c r="L86" s="122"/>
      <c r="M86" s="123"/>
      <c r="N86" s="123"/>
      <c r="P86" s="123"/>
      <c r="Q86" s="123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8" ref="E87:K87">SUM(E79:E86)</f>
        <v>285</v>
      </c>
      <c r="F87" s="103">
        <f t="shared" si="28"/>
        <v>90</v>
      </c>
      <c r="G87" s="103">
        <f>SUM(G79:G86)</f>
        <v>55</v>
      </c>
      <c r="H87" s="103">
        <f t="shared" si="28"/>
        <v>140</v>
      </c>
      <c r="I87" s="125"/>
      <c r="J87" s="126">
        <f t="shared" si="28"/>
        <v>6</v>
      </c>
      <c r="K87" s="126">
        <f t="shared" si="28"/>
        <v>13</v>
      </c>
    </row>
    <row r="88" spans="1:11" ht="13.5">
      <c r="A88" s="127"/>
      <c r="B88" s="70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21</v>
      </c>
      <c r="C89" s="139">
        <f>C15+C27+C38+C48+C66+C77+C87</f>
        <v>210</v>
      </c>
      <c r="D89" s="110"/>
      <c r="E89" s="20">
        <f>E15+E27+E38+E48+E66+E77+E87</f>
        <v>2500</v>
      </c>
      <c r="F89" s="20">
        <f>F15+F27+F38+F48+F66+F77+F87</f>
        <v>785</v>
      </c>
      <c r="G89" s="20">
        <f>G15+G27+G38+G48+G66+G77+G87</f>
        <v>612</v>
      </c>
      <c r="H89" s="20">
        <f>H15+H27+H38+H48+H66+H77+H87</f>
        <v>1103</v>
      </c>
      <c r="I89" s="20"/>
      <c r="J89" s="21"/>
      <c r="K89" s="21"/>
    </row>
    <row r="90" spans="1:11" ht="13.5">
      <c r="A90" s="127"/>
      <c r="B90" s="143" t="s">
        <v>22</v>
      </c>
      <c r="C90" s="140"/>
      <c r="D90" s="144"/>
      <c r="E90" s="111"/>
      <c r="F90" s="42">
        <f>(F89/E89)*100</f>
        <v>31.4</v>
      </c>
      <c r="G90" s="42">
        <f>(G89/E89)*100</f>
        <v>24.48</v>
      </c>
      <c r="H90" s="42">
        <f>(H89/E89)*100</f>
        <v>44.12</v>
      </c>
      <c r="I90" s="42"/>
      <c r="J90" s="23"/>
      <c r="K90" s="24"/>
    </row>
    <row r="91" ht="12.75">
      <c r="K91" s="78"/>
    </row>
    <row r="92" spans="2:11" ht="12.75">
      <c r="B92" s="112" t="s">
        <v>75</v>
      </c>
      <c r="K92" s="78"/>
    </row>
    <row r="93" spans="2:11" ht="12.75">
      <c r="B93" s="99" t="s">
        <v>189</v>
      </c>
      <c r="K93" s="78"/>
    </row>
    <row r="94" spans="2:11" ht="12.75">
      <c r="B94" s="76" t="s">
        <v>191</v>
      </c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A2" sqref="A2:K2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76.5" customHeight="1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54" customHeight="1">
      <c r="A3" s="160" t="s">
        <v>152</v>
      </c>
      <c r="B3" s="161"/>
      <c r="C3" s="130" t="s">
        <v>1</v>
      </c>
      <c r="D3" s="118" t="s">
        <v>2</v>
      </c>
      <c r="E3" s="118" t="s">
        <v>3</v>
      </c>
      <c r="F3" s="119" t="s">
        <v>4</v>
      </c>
      <c r="G3" s="120" t="s">
        <v>5</v>
      </c>
      <c r="H3" s="120" t="s">
        <v>6</v>
      </c>
      <c r="I3" s="121" t="s">
        <v>7</v>
      </c>
      <c r="J3" s="118" t="s">
        <v>29</v>
      </c>
      <c r="K3" s="121" t="s">
        <v>30</v>
      </c>
    </row>
    <row r="4" spans="1:11" ht="18.75" customHeight="1">
      <c r="A4" s="162" t="s">
        <v>165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18.75" customHeight="1">
      <c r="A5" s="157" t="s">
        <v>40</v>
      </c>
      <c r="B5" s="158"/>
      <c r="C5" s="1">
        <v>5</v>
      </c>
      <c r="D5" s="2" t="s">
        <v>15</v>
      </c>
      <c r="E5" s="3">
        <v>60</v>
      </c>
      <c r="F5" s="3">
        <v>15</v>
      </c>
      <c r="G5" s="3">
        <v>30</v>
      </c>
      <c r="H5" s="5">
        <v>15</v>
      </c>
      <c r="I5" s="3"/>
      <c r="J5" s="3">
        <f>ROUNDUP(F5/15,0)</f>
        <v>1</v>
      </c>
      <c r="K5" s="4">
        <f>ROUNDUP((G5+H5+I5)/15,0)</f>
        <v>3</v>
      </c>
    </row>
    <row r="6" spans="1:11" ht="18.75" customHeight="1">
      <c r="A6" s="157" t="s">
        <v>141</v>
      </c>
      <c r="B6" s="158"/>
      <c r="C6" s="1">
        <v>5</v>
      </c>
      <c r="D6" s="2" t="s">
        <v>15</v>
      </c>
      <c r="E6" s="3">
        <v>60</v>
      </c>
      <c r="F6" s="3">
        <v>15</v>
      </c>
      <c r="G6" s="3">
        <v>30</v>
      </c>
      <c r="H6" s="5">
        <v>15</v>
      </c>
      <c r="I6" s="3"/>
      <c r="J6" s="3">
        <f>ROUNDUP(F6/15,0)</f>
        <v>1</v>
      </c>
      <c r="K6" s="4">
        <f>ROUNDUP((G6+H6+I6)/15,0)</f>
        <v>3</v>
      </c>
    </row>
    <row r="7" spans="1:11" ht="18.75" customHeight="1">
      <c r="A7" s="162" t="s">
        <v>185</v>
      </c>
      <c r="B7" s="163"/>
      <c r="C7" s="163"/>
      <c r="D7" s="163"/>
      <c r="E7" s="163"/>
      <c r="F7" s="163"/>
      <c r="G7" s="163"/>
      <c r="H7" s="163"/>
      <c r="I7" s="163"/>
      <c r="J7" s="163"/>
      <c r="K7" s="164"/>
    </row>
    <row r="8" spans="1:11" ht="18.75" customHeight="1">
      <c r="A8" s="157" t="s">
        <v>150</v>
      </c>
      <c r="B8" s="158"/>
      <c r="C8" s="1">
        <v>5</v>
      </c>
      <c r="D8" s="2" t="s">
        <v>16</v>
      </c>
      <c r="E8" s="3">
        <f>SUM(F8:I8)</f>
        <v>60</v>
      </c>
      <c r="F8" s="3">
        <v>15</v>
      </c>
      <c r="G8" s="3">
        <v>30</v>
      </c>
      <c r="H8" s="5">
        <v>15</v>
      </c>
      <c r="I8" s="3"/>
      <c r="J8" s="3">
        <f>ROUNDUP(F8/15,0)</f>
        <v>1</v>
      </c>
      <c r="K8" s="4">
        <f>ROUNDUP((G8+H8+I8)/15,0)</f>
        <v>3</v>
      </c>
    </row>
    <row r="9" spans="1:11" ht="18.75" customHeight="1">
      <c r="A9" s="157" t="s">
        <v>149</v>
      </c>
      <c r="B9" s="158"/>
      <c r="C9" s="1">
        <v>5</v>
      </c>
      <c r="D9" s="2" t="s">
        <v>16</v>
      </c>
      <c r="E9" s="3">
        <f>SUM(F9:I9)</f>
        <v>60</v>
      </c>
      <c r="F9" s="3">
        <v>15</v>
      </c>
      <c r="G9" s="3">
        <v>30</v>
      </c>
      <c r="H9" s="5">
        <v>15</v>
      </c>
      <c r="I9" s="3"/>
      <c r="J9" s="3">
        <f>ROUNDUP(F9/15,0)</f>
        <v>1</v>
      </c>
      <c r="K9" s="4">
        <f>ROUNDUP((G9+H9+I9)/15,0)</f>
        <v>3</v>
      </c>
    </row>
    <row r="10" spans="1:11" ht="18.75" customHeight="1">
      <c r="A10" s="165" t="s">
        <v>186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7"/>
    </row>
    <row r="11" spans="1:11" ht="18.75" customHeight="1">
      <c r="A11" s="157" t="s">
        <v>175</v>
      </c>
      <c r="B11" s="158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57" t="s">
        <v>68</v>
      </c>
      <c r="B12" s="158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62" t="s">
        <v>178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18.75" customHeight="1">
      <c r="A14" s="157" t="s">
        <v>155</v>
      </c>
      <c r="B14" s="158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57" t="s">
        <v>156</v>
      </c>
      <c r="B15" s="158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57" t="s">
        <v>157</v>
      </c>
      <c r="B16" s="158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57" t="s">
        <v>158</v>
      </c>
      <c r="B17" s="158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57" t="s">
        <v>159</v>
      </c>
      <c r="B18" s="158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57" t="s">
        <v>160</v>
      </c>
      <c r="B19" s="158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62" t="s">
        <v>168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</row>
    <row r="21" spans="1:11" ht="18.75" customHeight="1">
      <c r="A21" s="157" t="s">
        <v>54</v>
      </c>
      <c r="B21" s="158"/>
      <c r="C21" s="1">
        <v>1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57" t="s">
        <v>144</v>
      </c>
      <c r="B22" s="158"/>
      <c r="C22" s="1">
        <v>1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2" t="s">
        <v>169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</row>
    <row r="24" spans="1:11" ht="18.75" customHeight="1">
      <c r="A24" s="157" t="s">
        <v>171</v>
      </c>
      <c r="B24" s="158"/>
      <c r="C24" s="1">
        <v>1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47" t="s">
        <v>177</v>
      </c>
      <c r="B25" s="135"/>
      <c r="C25" s="1">
        <v>1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2" t="s">
        <v>179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4"/>
    </row>
    <row r="27" spans="1:11" ht="18.75" customHeight="1">
      <c r="A27" s="157" t="s">
        <v>70</v>
      </c>
      <c r="B27" s="158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57" t="s">
        <v>76</v>
      </c>
      <c r="B28" s="158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2" t="s">
        <v>161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/>
    </row>
    <row r="30" spans="1:11" ht="18.75" customHeight="1">
      <c r="A30" s="157" t="s">
        <v>71</v>
      </c>
      <c r="B30" s="158"/>
      <c r="C30" s="1">
        <v>1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57" t="s">
        <v>72</v>
      </c>
      <c r="B31" s="158"/>
      <c r="C31" s="1">
        <v>1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7"/>
    </row>
    <row r="33" spans="12:18" ht="15">
      <c r="L33" s="55"/>
      <c r="M33" s="55"/>
      <c r="N33" s="55"/>
      <c r="O33" s="55"/>
      <c r="P33" s="55"/>
      <c r="Q33" s="55"/>
      <c r="R33" s="57"/>
    </row>
    <row r="34" spans="12:18" ht="15">
      <c r="L34" s="55"/>
      <c r="M34" s="55"/>
      <c r="N34" s="55"/>
      <c r="O34" s="55"/>
      <c r="P34" s="55"/>
      <c r="Q34" s="55"/>
      <c r="R34" s="57"/>
    </row>
    <row r="35" spans="12:18" ht="15">
      <c r="L35" s="56"/>
      <c r="M35" s="56"/>
      <c r="N35" s="56"/>
      <c r="O35" s="56"/>
      <c r="P35" s="56"/>
      <c r="Q35" s="56"/>
      <c r="R35" s="57"/>
    </row>
    <row r="36" spans="12:18" ht="15">
      <c r="L36" s="55"/>
      <c r="M36" s="55"/>
      <c r="N36" s="55"/>
      <c r="O36" s="55"/>
      <c r="P36" s="55"/>
      <c r="Q36" s="55"/>
      <c r="R36" s="57"/>
    </row>
    <row r="37" spans="12:18" ht="15">
      <c r="L37" s="59"/>
      <c r="M37" s="59"/>
      <c r="N37" s="59"/>
      <c r="O37" s="59"/>
      <c r="P37" s="59"/>
      <c r="Q37" s="59"/>
      <c r="R37" s="57"/>
    </row>
    <row r="38" spans="12:18" ht="15">
      <c r="L38" s="59"/>
      <c r="M38" s="59"/>
      <c r="N38" s="59"/>
      <c r="O38" s="59"/>
      <c r="P38" s="59"/>
      <c r="Q38" s="59"/>
      <c r="R38" s="57"/>
    </row>
    <row r="39" spans="12:18" ht="15">
      <c r="L39" s="59"/>
      <c r="M39" s="59"/>
      <c r="N39" s="59"/>
      <c r="O39" s="59"/>
      <c r="P39" s="59"/>
      <c r="Q39" s="59"/>
      <c r="R39" s="57"/>
    </row>
    <row r="40" spans="12:18" ht="15">
      <c r="L40" s="55"/>
      <c r="M40" s="55"/>
      <c r="N40" s="55"/>
      <c r="O40" s="55"/>
      <c r="P40" s="55"/>
      <c r="Q40" s="55"/>
      <c r="R40" s="57"/>
    </row>
    <row r="41" spans="12:18" ht="15">
      <c r="L41" s="55"/>
      <c r="M41" s="55"/>
      <c r="N41" s="55"/>
      <c r="O41" s="55"/>
      <c r="P41" s="55"/>
      <c r="Q41" s="55"/>
      <c r="R41" s="57"/>
    </row>
    <row r="42" spans="12:18" ht="15"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0">
    <mergeCell ref="A27:B27"/>
    <mergeCell ref="A29:K29"/>
    <mergeCell ref="A26:K26"/>
    <mergeCell ref="A7:K7"/>
    <mergeCell ref="A9:B9"/>
    <mergeCell ref="A15:B15"/>
    <mergeCell ref="A23:K23"/>
    <mergeCell ref="A21:B21"/>
    <mergeCell ref="A16:B16"/>
    <mergeCell ref="A11:B11"/>
    <mergeCell ref="A30:B30"/>
    <mergeCell ref="A19:B19"/>
    <mergeCell ref="A12:B12"/>
    <mergeCell ref="A28:B28"/>
    <mergeCell ref="A31:B31"/>
    <mergeCell ref="A4:K4"/>
    <mergeCell ref="A10:K10"/>
    <mergeCell ref="A20:K20"/>
    <mergeCell ref="A14:B14"/>
    <mergeCell ref="A22:B22"/>
    <mergeCell ref="A17:B17"/>
    <mergeCell ref="A24:B24"/>
    <mergeCell ref="A1:K1"/>
    <mergeCell ref="A2:K2"/>
    <mergeCell ref="A3:B3"/>
    <mergeCell ref="A6:B6"/>
    <mergeCell ref="A5:B5"/>
    <mergeCell ref="A18:B18"/>
    <mergeCell ref="A8:B8"/>
    <mergeCell ref="A13:K13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lastPrinted>2023-04-14T07:56:55Z</cp:lastPrinted>
  <dcterms:created xsi:type="dcterms:W3CDTF">2013-01-21T11:52:24Z</dcterms:created>
  <dcterms:modified xsi:type="dcterms:W3CDTF">2023-04-14T07:57:27Z</dcterms:modified>
  <cp:category/>
  <cp:version/>
  <cp:contentType/>
  <cp:contentStatus/>
</cp:coreProperties>
</file>