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semestr I-VIII" sheetId="1" r:id="rId1"/>
    <sheet name="Bloki specjalizacyjne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<sst xmlns="http://schemas.openxmlformats.org/spreadsheetml/2006/main" count="333" uniqueCount="216">
  <si>
    <t>Przedmiot</t>
  </si>
  <si>
    <t>ECTS</t>
  </si>
  <si>
    <t>Forma zal.</t>
  </si>
  <si>
    <t>Godziny ogółem</t>
  </si>
  <si>
    <t>Wykłady</t>
  </si>
  <si>
    <t>Ćw.Aud.</t>
  </si>
  <si>
    <t>Ćw.Lab.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</si>
  <si>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</si>
  <si>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</si>
  <si>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</si>
  <si>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</si>
  <si>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</si>
  <si>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</si>
  <si>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</si>
  <si>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</si>
  <si>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Technologia informacyjna</t>
  </si>
  <si>
    <t>Udział procentowy [%]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</si>
  <si>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</si>
  <si>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</si>
  <si>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</si>
  <si>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</si>
  <si>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</si>
  <si>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</si>
  <si>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</si>
  <si>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</si>
  <si>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</si>
  <si>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Język obcy 1</t>
  </si>
  <si>
    <t>Język obcy 2</t>
  </si>
  <si>
    <t>Język obcy 3</t>
  </si>
  <si>
    <t>Ergonomia i BHP</t>
  </si>
  <si>
    <t>Ochrona własności intelektualnej</t>
  </si>
  <si>
    <t>Numer przedmiotu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</si>
  <si>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</si>
  <si>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</si>
  <si>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</si>
  <si>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</si>
  <si>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</si>
  <si>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</si>
  <si>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</si>
  <si>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</si>
  <si>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</si>
  <si>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</si>
  <si>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</si>
  <si>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</si>
  <si>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</si>
  <si>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</si>
  <si>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</si>
  <si>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</si>
  <si>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</si>
  <si>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</si>
  <si>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</si>
  <si>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</si>
  <si>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</si>
  <si>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</si>
  <si>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</si>
  <si>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</si>
  <si>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</si>
  <si>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</si>
  <si>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30.</t>
  </si>
  <si>
    <t>31.</t>
  </si>
  <si>
    <t>32.</t>
  </si>
  <si>
    <t>33.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</si>
  <si>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</si>
  <si>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</si>
  <si>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</si>
  <si>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</si>
  <si>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</si>
  <si>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</si>
  <si>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</si>
  <si>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</si>
  <si>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</si>
  <si>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</si>
  <si>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</si>
  <si>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</si>
  <si>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</si>
  <si>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</si>
  <si>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</si>
  <si>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</si>
  <si>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</si>
  <si>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</si>
  <si>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</si>
  <si>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</si>
  <si>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</si>
  <si>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</si>
  <si>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</si>
  <si>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26.</t>
  </si>
  <si>
    <t>Seminarium dyplomowe 2</t>
  </si>
  <si>
    <t>Seminarium dyplomowe 1</t>
  </si>
  <si>
    <t>Nazwa przedmiotu do wyboru</t>
  </si>
  <si>
    <t>Przedmiot humanistyczny 1</t>
  </si>
  <si>
    <t>Przedmiot humanistyczny 3</t>
  </si>
  <si>
    <t>Przedmiot humanistyczny 2</t>
  </si>
  <si>
    <t>34.</t>
  </si>
  <si>
    <t>35.</t>
  </si>
  <si>
    <t>36.</t>
  </si>
  <si>
    <t>37.</t>
  </si>
  <si>
    <t>38.</t>
  </si>
  <si>
    <t>Projekt inżynierski i egzamin dyplomowy</t>
  </si>
  <si>
    <t>Matematyka</t>
  </si>
  <si>
    <t xml:space="preserve">Chemia </t>
  </si>
  <si>
    <t>Fizyka</t>
  </si>
  <si>
    <t>Geodezja i kartografia</t>
  </si>
  <si>
    <t xml:space="preserve">Gleboznawstwo </t>
  </si>
  <si>
    <t>Informatyczne podstawy projektowania</t>
  </si>
  <si>
    <t xml:space="preserve">Meteorologia i klimatologia </t>
  </si>
  <si>
    <t>Mechanika płynów</t>
  </si>
  <si>
    <t>Mikrobiologia środowiskowa</t>
  </si>
  <si>
    <t>Systemy informacji przestrzennej</t>
  </si>
  <si>
    <t>Termodynamika techniczna</t>
  </si>
  <si>
    <t>Materiałoznawstwo</t>
  </si>
  <si>
    <t>Hydrologia i hydrogeologia</t>
  </si>
  <si>
    <t>Mechanika i wytrzymałość materiałów</t>
  </si>
  <si>
    <t xml:space="preserve">Ochrona powietrza </t>
  </si>
  <si>
    <t>Ekonomia</t>
  </si>
  <si>
    <t xml:space="preserve">Mechanika gruntów i geotechnika </t>
  </si>
  <si>
    <t>Bezpieczeństwo przemysłowe</t>
  </si>
  <si>
    <t>Gospodarka wodna i ochrona wód</t>
  </si>
  <si>
    <t>Technologia wody i ścieków I</t>
  </si>
  <si>
    <t>Gospodarka odpadami</t>
  </si>
  <si>
    <t>Melioracje</t>
  </si>
  <si>
    <t>Ochrona przed hałasem i wibracjami</t>
  </si>
  <si>
    <t>Zarządzanie środowiskiem</t>
  </si>
  <si>
    <t>Gospodarka przestrzenna</t>
  </si>
  <si>
    <t>Technologia wody i ścieków II</t>
  </si>
  <si>
    <t>Wodociągi</t>
  </si>
  <si>
    <t>Sieci i instalacje gazowe</t>
  </si>
  <si>
    <t>Podstawy kosztorysowania</t>
  </si>
  <si>
    <t>Praktyka zawodowa 4 tygodnie</t>
  </si>
  <si>
    <t>Ekonomika w inżynierii i ochronie środowiska</t>
  </si>
  <si>
    <t>Oczyszczanie ścieków w obszarach wiejskich</t>
  </si>
  <si>
    <t>Ćw. Proj.</t>
  </si>
  <si>
    <t>Ćw.Proj.</t>
  </si>
  <si>
    <t>Komunikacja społeczna</t>
  </si>
  <si>
    <t xml:space="preserve">Polityka ekologiczna </t>
  </si>
  <si>
    <t>Filozofia</t>
  </si>
  <si>
    <t xml:space="preserve">Prawo budowlane </t>
  </si>
  <si>
    <t>Prawo ochrony środowiska</t>
  </si>
  <si>
    <t>Degradacja i rekultywacja zbiorników wodnych</t>
  </si>
  <si>
    <t>Techniki cieplne</t>
  </si>
  <si>
    <t>Zagospodarowanie wód opadowych</t>
  </si>
  <si>
    <t>Niekonwencjonalne źródła energii</t>
  </si>
  <si>
    <t>Inżynieria rzeczna i ochrona przed powodzią</t>
  </si>
  <si>
    <t>Rekultywacja terenów zdegradowanych</t>
  </si>
  <si>
    <t>Techniki ochrony gleb przed erozją</t>
  </si>
  <si>
    <t>Budowle hydrotechniczne</t>
  </si>
  <si>
    <t>Pompy i przepompownie</t>
  </si>
  <si>
    <t>Podstawy automatyki i sterowania</t>
  </si>
  <si>
    <t>Instalacje elektryczne</t>
  </si>
  <si>
    <t>10.</t>
  </si>
  <si>
    <t>SEMESTR III - PRZEDMIOT DO WYBORU 2</t>
  </si>
  <si>
    <t xml:space="preserve">Przedmiot do wyboru 1 </t>
  </si>
  <si>
    <t>Przedmiot do wyboru 2</t>
  </si>
  <si>
    <t>Przedmiot do wyboru 3</t>
  </si>
  <si>
    <t>Przedmiot do wyboru 4</t>
  </si>
  <si>
    <t>Przedmiot do wyboru 5</t>
  </si>
  <si>
    <t>Przedmiot do wyboru 6</t>
  </si>
  <si>
    <t>Przedmiot do wyboru 7</t>
  </si>
  <si>
    <t>Przedmiot do wyboru 8</t>
  </si>
  <si>
    <t>Przedmiot do wyboru 9</t>
  </si>
  <si>
    <t>Przedmiot do wyboru 10</t>
  </si>
  <si>
    <t>SEMESTR VII - PRZEDMIOT DO WYBORU 10</t>
  </si>
  <si>
    <t>Przedmiot do wyboru 11</t>
  </si>
  <si>
    <t>Etyka</t>
  </si>
  <si>
    <t>Technologie ekoenergetyczne</t>
  </si>
  <si>
    <t>Ochrona środowiska</t>
  </si>
  <si>
    <t>Ekologia</t>
  </si>
  <si>
    <t>Podstawy budownictwa ogólnego</t>
  </si>
  <si>
    <t>Budownictwo lądowe</t>
  </si>
  <si>
    <t>Ćw.proj.</t>
  </si>
  <si>
    <t>Rysunek techniczny i geometria wykreślna</t>
  </si>
  <si>
    <t>Przedmiot do wyboru 12</t>
  </si>
  <si>
    <t>Język obcy 4</t>
  </si>
  <si>
    <t>Wykładów na zjazd</t>
  </si>
  <si>
    <t>Ćwiczeń na zjazd</t>
  </si>
  <si>
    <t>SEMESTR VIII</t>
  </si>
  <si>
    <t>29.</t>
  </si>
  <si>
    <t>SEMESTR III - PRZEDMIOT DO WYBORU 1</t>
  </si>
  <si>
    <t>SEMESTR IV - PRZEDMIOT DO WYBORU 4</t>
  </si>
  <si>
    <t>SEMESTR VI - PRZEDMIOT DO WYBORU 7</t>
  </si>
  <si>
    <t>SEMESTR VI - PRZEDMIOT DO WYBORU 8</t>
  </si>
  <si>
    <t>SEMESTR VII - PRZEDMIOT DO WYBORU 9</t>
  </si>
  <si>
    <t>SEMESTR VIII - PRZEDMIOT DO WYBORU 11</t>
  </si>
  <si>
    <t>SEMESTR VIII - PRZEDMIOT DO WYBORU 12</t>
  </si>
  <si>
    <t>Odwodnienia obiektów inżynierskich</t>
  </si>
  <si>
    <t>Obiekty małej retencji</t>
  </si>
  <si>
    <t xml:space="preserve">Ogrzewnictwo </t>
  </si>
  <si>
    <t>Biochemia</t>
  </si>
  <si>
    <t>Wentylacja i klimatyzacja</t>
  </si>
  <si>
    <t>Instalacje sanitarne</t>
  </si>
  <si>
    <t>Ocena oddziaływania na środowisko (OOS)</t>
  </si>
  <si>
    <t>Kanalizacje</t>
  </si>
  <si>
    <t>SEMESTR IV - PRZEDMIOT DO WYBORU 3</t>
  </si>
  <si>
    <t xml:space="preserve">SEMESTR III - PRZEDMIOT HUMANISTYCZNY 2 </t>
  </si>
  <si>
    <t xml:space="preserve">SEMESTR IV - PRZEDMIOT HUMANISTYCZNY 3 </t>
  </si>
  <si>
    <t>SEMESTR V - PRZEDMIOT DO WYBORU 5</t>
  </si>
  <si>
    <t>SEMESTR II - PRZEDMIOT HUMANISTYCZNY 1</t>
  </si>
  <si>
    <t>62.</t>
  </si>
  <si>
    <t>SEMESTR VI - PRZEDMIOT DO WYBORU 6</t>
  </si>
  <si>
    <t>Podstawy technologii robót budowlanych</t>
  </si>
  <si>
    <t>Ogółem godzin w semestrach V-VIII</t>
  </si>
  <si>
    <t>Ogółem godzin w semestrach I-VIII</t>
  </si>
  <si>
    <t>Ogółem godzin w semestrach I-IV</t>
  </si>
  <si>
    <t>Nanotechnologie</t>
  </si>
  <si>
    <t>Biotechnologia</t>
  </si>
  <si>
    <t>Sieci elektroenergetyczne</t>
  </si>
  <si>
    <t>%</t>
  </si>
  <si>
    <t>Przedmioty obieralne:</t>
  </si>
  <si>
    <t>Przedmioty humanistyczne</t>
  </si>
  <si>
    <t>Przedmioty do wyboru</t>
  </si>
  <si>
    <t>Język obcy</t>
  </si>
  <si>
    <t>Seminarium dyplomowe i projekt inżynierski</t>
  </si>
  <si>
    <t>Przyporządkowanie kierunku do dyscyplin</t>
  </si>
  <si>
    <t>1. Inżynieria środowiska, górnictwo i energetyka</t>
  </si>
  <si>
    <t>2. Inżynieria mechaniczna</t>
  </si>
  <si>
    <t xml:space="preserve">          Kierunek Inżynieria środowiska, blok przedmiotów do wyboru, studia niestacjonarne I stopnia. Plan studiów zatwierdzony uchwałą Rady Wydziału z dnia 25.09.2019 r., obowiązuje dla naboru z roku akademickiego 2019/2020. W każdym semestrze jest po 9 zjazdów.</t>
  </si>
  <si>
    <t xml:space="preserve">    Kierunek inżynieria środowiska, studia niestacjonarne I stopnia. Plan studiów zatwierdzony uchwałą Rady Wydziału z dnia 25.09.2019 r., obowiązuje dla naboru z roku akademickiego 2019/2020. W każdym semestrze jest po 9 zjazdów.
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</si>
</sst>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0.000"/>
  </numFmts>
  <fonts count="76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sz val="8"/>
      <name val="Arial"/>
      <family val="2"/>
    </font>
    <font>
      <b/>
      <sz val="9"/>
      <name val="Times New Roman CE"/>
      <family val="0"/>
    </font>
    <font>
      <sz val="9"/>
      <color indexed="8"/>
      <name val="Calibri"/>
      <family val="2"/>
    </font>
    <font>
      <sz val="11"/>
      <name val="Calibri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name val="Arial CE"/>
      <family val="2"/>
    </font>
    <font>
      <b/>
      <sz val="10"/>
      <name val="Arial"/>
      <family val="2"/>
    </font>
    <font>
      <sz val="10"/>
      <color indexed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10"/>
      <name val="Arial Narrow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Arial Narrow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9" fontId="0" fillId="0" borderId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1" fillId="0" borderId="0">
      <alignment/>
      <protection/>
    </xf>
    <xf numFmtId="0" fontId="7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6" fillId="0" borderId="10" xfId="53" applyFont="1" applyFill="1" applyBorder="1" applyAlignment="1">
      <alignment horizontal="center" vertical="center"/>
      <protection/>
    </xf>
    <xf numFmtId="0" fontId="11" fillId="0" borderId="0" xfId="53" applyFont="1" applyFill="1" applyAlignment="1">
      <alignment horizontal="center"/>
      <protection/>
    </xf>
    <xf numFmtId="9" fontId="11" fillId="0" borderId="0" xfId="53" applyNumberFormat="1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8" fillId="0" borderId="0" xfId="53" applyFont="1" applyFill="1">
      <alignment/>
      <protection/>
    </xf>
    <xf numFmtId="0" fontId="12" fillId="0" borderId="0" xfId="53" applyFont="1" applyFill="1">
      <alignment/>
      <protection/>
    </xf>
    <xf numFmtId="0" fontId="13" fillId="0" borderId="0" xfId="53" applyFont="1" applyFill="1" applyAlignment="1">
      <alignment horizontal="center"/>
      <protection/>
    </xf>
    <xf numFmtId="0" fontId="14" fillId="0" borderId="0" xfId="53" applyFont="1" applyFill="1">
      <alignment/>
      <protection/>
    </xf>
    <xf numFmtId="0" fontId="18" fillId="0" borderId="0" xfId="53" applyFont="1" applyFill="1" applyAlignment="1">
      <alignment horizontal="center"/>
      <protection/>
    </xf>
    <xf numFmtId="0" fontId="19" fillId="0" borderId="0" xfId="53" applyFont="1" applyFill="1">
      <alignment/>
      <protection/>
    </xf>
    <xf numFmtId="9" fontId="13" fillId="0" borderId="0" xfId="53" applyNumberFormat="1" applyFont="1" applyFill="1">
      <alignment/>
      <protection/>
    </xf>
    <xf numFmtId="0" fontId="6" fillId="0" borderId="10" xfId="53" applyFont="1" applyFill="1" applyBorder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23" fillId="0" borderId="0" xfId="53" applyFont="1" applyFill="1" applyAlignment="1">
      <alignment horizontal="center"/>
      <protection/>
    </xf>
    <xf numFmtId="0" fontId="22" fillId="0" borderId="0" xfId="53" applyFont="1" applyFill="1" applyAlignment="1">
      <alignment horizontal="center"/>
      <protection/>
    </xf>
    <xf numFmtId="0" fontId="22" fillId="0" borderId="0" xfId="53" applyFont="1" applyFill="1">
      <alignment/>
      <protection/>
    </xf>
    <xf numFmtId="0" fontId="1" fillId="0" borderId="0" xfId="44">
      <alignment/>
      <protection/>
    </xf>
    <xf numFmtId="1" fontId="17" fillId="0" borderId="10" xfId="53" applyNumberFormat="1" applyFont="1" applyFill="1" applyBorder="1" applyAlignment="1">
      <alignment horizontal="center" vertical="center"/>
      <protection/>
    </xf>
    <xf numFmtId="1" fontId="10" fillId="0" borderId="0" xfId="53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7" fillId="0" borderId="0" xfId="44" applyFont="1">
      <alignment/>
      <protection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8" fillId="0" borderId="0" xfId="53" applyFont="1" applyFill="1" applyBorder="1">
      <alignment/>
      <protection/>
    </xf>
    <xf numFmtId="0" fontId="10" fillId="0" borderId="11" xfId="53" applyFont="1" applyFill="1" applyBorder="1" applyAlignment="1">
      <alignment horizontal="center"/>
      <protection/>
    </xf>
    <xf numFmtId="0" fontId="4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ill="1">
      <alignment/>
      <protection/>
    </xf>
    <xf numFmtId="0" fontId="0" fillId="0" borderId="0" xfId="53" applyFill="1" applyAlignment="1">
      <alignment horizontal="center"/>
      <protection/>
    </xf>
    <xf numFmtId="0" fontId="2" fillId="0" borderId="0" xfId="53" applyFont="1" applyFill="1" applyAlignment="1">
      <alignment horizontal="left"/>
      <protection/>
    </xf>
    <xf numFmtId="1" fontId="3" fillId="0" borderId="0" xfId="53" applyNumberFormat="1" applyFont="1" applyFill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8" fillId="0" borderId="11" xfId="53" applyFont="1" applyFill="1" applyBorder="1" applyAlignment="1">
      <alignment horizontal="center" vertical="center" textRotation="90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 textRotation="90"/>
      <protection/>
    </xf>
    <xf numFmtId="0" fontId="8" fillId="0" borderId="0" xfId="53" applyFont="1" applyFill="1" applyAlignment="1">
      <alignment horizontal="center" wrapText="1"/>
      <protection/>
    </xf>
    <xf numFmtId="1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" fontId="16" fillId="0" borderId="12" xfId="53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/>
    </xf>
    <xf numFmtId="0" fontId="24" fillId="0" borderId="0" xfId="53" applyFont="1" applyFill="1" applyAlignment="1">
      <alignment horizontal="center"/>
      <protection/>
    </xf>
    <xf numFmtId="0" fontId="10" fillId="0" borderId="0" xfId="53" applyFont="1" applyFill="1" applyAlignment="1">
      <alignment horizontal="center"/>
      <protection/>
    </xf>
    <xf numFmtId="0" fontId="10" fillId="0" borderId="0" xfId="53" applyFont="1" applyFill="1">
      <alignment/>
      <protection/>
    </xf>
    <xf numFmtId="0" fontId="2" fillId="0" borderId="13" xfId="53" applyFont="1" applyFill="1" applyBorder="1" applyAlignment="1">
      <alignment horizontal="center"/>
      <protection/>
    </xf>
    <xf numFmtId="1" fontId="10" fillId="0" borderId="0" xfId="0" applyNumberFormat="1" applyFont="1" applyFill="1" applyBorder="1" applyAlignment="1">
      <alignment horizontal="center"/>
    </xf>
    <xf numFmtId="0" fontId="10" fillId="0" borderId="0" xfId="53" applyFont="1" applyFill="1" applyBorder="1" applyAlignment="1">
      <alignment horizontal="center" vertical="center"/>
      <protection/>
    </xf>
    <xf numFmtId="1" fontId="9" fillId="0" borderId="0" xfId="53" applyNumberFormat="1" applyFont="1" applyFill="1" applyBorder="1" applyAlignment="1">
      <alignment horizontal="center" vertical="center"/>
      <protection/>
    </xf>
    <xf numFmtId="0" fontId="10" fillId="0" borderId="0" xfId="53" applyNumberFormat="1" applyFont="1" applyFill="1" applyBorder="1" applyAlignment="1">
      <alignment horizontal="center" vertical="center"/>
      <protection/>
    </xf>
    <xf numFmtId="1" fontId="9" fillId="0" borderId="0" xfId="0" applyNumberFormat="1" applyFont="1" applyFill="1" applyBorder="1" applyAlignment="1">
      <alignment horizontal="center"/>
    </xf>
    <xf numFmtId="0" fontId="9" fillId="0" borderId="0" xfId="53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/>
    </xf>
    <xf numFmtId="0" fontId="12" fillId="0" borderId="0" xfId="53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28" fillId="0" borderId="0" xfId="44" applyFont="1">
      <alignment/>
      <protection/>
    </xf>
    <xf numFmtId="0" fontId="71" fillId="0" borderId="0" xfId="44" applyFont="1">
      <alignment/>
      <protection/>
    </xf>
    <xf numFmtId="0" fontId="30" fillId="0" borderId="0" xfId="44" applyFont="1">
      <alignment/>
      <protection/>
    </xf>
    <xf numFmtId="0" fontId="74" fillId="0" borderId="0" xfId="44" applyFont="1">
      <alignment/>
      <protection/>
    </xf>
    <xf numFmtId="0" fontId="1" fillId="0" borderId="0" xfId="44" applyFont="1">
      <alignment/>
      <protection/>
    </xf>
    <xf numFmtId="0" fontId="29" fillId="0" borderId="0" xfId="44" applyFont="1">
      <alignment/>
      <protection/>
    </xf>
    <xf numFmtId="0" fontId="10" fillId="0" borderId="11" xfId="53" applyFont="1" applyFill="1" applyBorder="1" applyAlignment="1" quotePrefix="1">
      <alignment horizontal="center"/>
      <protection/>
    </xf>
    <xf numFmtId="0" fontId="30" fillId="0" borderId="0" xfId="44" applyFont="1" applyBorder="1">
      <alignment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166" fontId="5" fillId="0" borderId="11" xfId="65" applyFont="1" applyFill="1" applyBorder="1" applyAlignment="1" applyProtection="1">
      <alignment horizontal="center" vertical="center" textRotation="90" wrapText="1"/>
      <protection/>
    </xf>
    <xf numFmtId="166" fontId="5" fillId="0" borderId="11" xfId="65" applyFont="1" applyFill="1" applyBorder="1" applyAlignment="1" applyProtection="1">
      <alignment horizontal="center" vertical="center" textRotation="90"/>
      <protection/>
    </xf>
    <xf numFmtId="49" fontId="5" fillId="0" borderId="11" xfId="65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1" xfId="53" applyFont="1" applyFill="1" applyBorder="1" applyAlignment="1">
      <alignment horizontal="center" vertical="center"/>
      <protection/>
    </xf>
    <xf numFmtId="1" fontId="10" fillId="0" borderId="11" xfId="53" applyNumberFormat="1" applyFont="1" applyFill="1" applyBorder="1" applyAlignment="1">
      <alignment horizontal="center" vertical="center"/>
      <protection/>
    </xf>
    <xf numFmtId="0" fontId="10" fillId="0" borderId="11" xfId="53" applyNumberFormat="1" applyFont="1" applyFill="1" applyBorder="1" applyAlignment="1">
      <alignment horizontal="center" vertical="center"/>
      <protection/>
    </xf>
    <xf numFmtId="0" fontId="11" fillId="0" borderId="0" xfId="53" applyFont="1" applyFill="1" applyAlignment="1">
      <alignment horizontal="right"/>
      <protection/>
    </xf>
    <xf numFmtId="0" fontId="8" fillId="0" borderId="0" xfId="53" applyFont="1" applyFill="1" applyAlignment="1">
      <alignment horizontal="left"/>
      <protection/>
    </xf>
    <xf numFmtId="1" fontId="8" fillId="0" borderId="0" xfId="53" applyNumberFormat="1" applyFont="1" applyFill="1">
      <alignment/>
      <protection/>
    </xf>
    <xf numFmtId="0" fontId="8" fillId="0" borderId="11" xfId="53" applyFont="1" applyFill="1" applyBorder="1" applyAlignment="1">
      <alignment horizontal="left" vertical="center"/>
      <protection/>
    </xf>
    <xf numFmtId="1" fontId="75" fillId="0" borderId="11" xfId="53" applyNumberFormat="1" applyFont="1" applyFill="1" applyBorder="1" applyAlignment="1">
      <alignment horizontal="center" vertical="center"/>
      <protection/>
    </xf>
    <xf numFmtId="0" fontId="10" fillId="0" borderId="11" xfId="53" applyFont="1" applyFill="1" applyBorder="1">
      <alignment/>
      <protection/>
    </xf>
    <xf numFmtId="0" fontId="0" fillId="0" borderId="11" xfId="53" applyFill="1" applyBorder="1" applyAlignment="1">
      <alignment horizontal="center"/>
      <protection/>
    </xf>
    <xf numFmtId="0" fontId="2" fillId="0" borderId="11" xfId="53" applyFont="1" applyFill="1" applyBorder="1" applyAlignment="1">
      <alignment horizontal="left"/>
      <protection/>
    </xf>
    <xf numFmtId="0" fontId="2" fillId="0" borderId="11" xfId="53" applyFont="1" applyFill="1" applyBorder="1" applyAlignment="1">
      <alignment horizontal="center"/>
      <protection/>
    </xf>
    <xf numFmtId="0" fontId="11" fillId="0" borderId="11" xfId="53" applyFont="1" applyFill="1" applyBorder="1" applyAlignment="1">
      <alignment/>
      <protection/>
    </xf>
    <xf numFmtId="1" fontId="15" fillId="0" borderId="11" xfId="53" applyNumberFormat="1" applyFont="1" applyFill="1" applyBorder="1" applyAlignment="1">
      <alignment horizontal="center"/>
      <protection/>
    </xf>
    <xf numFmtId="0" fontId="15" fillId="0" borderId="11" xfId="53" applyFont="1" applyFill="1" applyBorder="1" applyAlignment="1">
      <alignment horizontal="center"/>
      <protection/>
    </xf>
    <xf numFmtId="0" fontId="8" fillId="0" borderId="11" xfId="53" applyFont="1" applyFill="1" applyBorder="1">
      <alignment/>
      <protection/>
    </xf>
    <xf numFmtId="0" fontId="8" fillId="0" borderId="11" xfId="53" applyFont="1" applyFill="1" applyBorder="1" applyAlignment="1">
      <alignment horizontal="right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0" fontId="15" fillId="0" borderId="11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vertical="center"/>
      <protection/>
    </xf>
    <xf numFmtId="1" fontId="20" fillId="0" borderId="11" xfId="53" applyNumberFormat="1" applyFont="1" applyFill="1" applyBorder="1" applyAlignment="1">
      <alignment horizontal="center" vertical="center"/>
      <protection/>
    </xf>
    <xf numFmtId="1" fontId="11" fillId="0" borderId="11" xfId="53" applyNumberFormat="1" applyFont="1" applyFill="1" applyBorder="1" applyAlignment="1">
      <alignment vertical="center"/>
      <protection/>
    </xf>
    <xf numFmtId="1" fontId="33" fillId="0" borderId="11" xfId="53" applyNumberFormat="1" applyFont="1" applyFill="1" applyBorder="1" applyAlignment="1">
      <alignment horizontal="center" vertical="center"/>
      <protection/>
    </xf>
    <xf numFmtId="1" fontId="8" fillId="0" borderId="11" xfId="53" applyNumberFormat="1" applyFont="1" applyFill="1" applyBorder="1" applyAlignment="1">
      <alignment horizontal="center" vertical="center"/>
      <protection/>
    </xf>
    <xf numFmtId="167" fontId="15" fillId="0" borderId="11" xfId="53" applyNumberFormat="1" applyFont="1" applyFill="1" applyBorder="1" applyAlignment="1">
      <alignment horizontal="center" vertical="center"/>
      <protection/>
    </xf>
    <xf numFmtId="0" fontId="0" fillId="0" borderId="11" xfId="53" applyFont="1" applyFill="1" applyBorder="1" applyAlignment="1">
      <alignment horizontal="center" vertical="center"/>
      <protection/>
    </xf>
    <xf numFmtId="0" fontId="0" fillId="0" borderId="11" xfId="53" applyFont="1" applyFill="1" applyBorder="1" applyAlignment="1">
      <alignment horizontal="center"/>
      <protection/>
    </xf>
    <xf numFmtId="1" fontId="5" fillId="0" borderId="11" xfId="53" applyNumberFormat="1" applyFont="1" applyFill="1" applyBorder="1" applyAlignment="1">
      <alignment horizontal="center" vertical="center" wrapText="1"/>
      <protection/>
    </xf>
    <xf numFmtId="0" fontId="2" fillId="0" borderId="11" xfId="53" applyFont="1" applyFill="1" applyBorder="1">
      <alignment/>
      <protection/>
    </xf>
    <xf numFmtId="1" fontId="8" fillId="0" borderId="11" xfId="53" applyNumberFormat="1" applyFont="1" applyFill="1" applyBorder="1" applyAlignment="1">
      <alignment horizontal="left" vertical="center"/>
      <protection/>
    </xf>
    <xf numFmtId="0" fontId="0" fillId="0" borderId="11" xfId="53" applyFont="1" applyFill="1" applyBorder="1" applyAlignment="1">
      <alignment horizontal="center" vertical="center"/>
      <protection/>
    </xf>
    <xf numFmtId="0" fontId="0" fillId="0" borderId="0" xfId="53" applyFill="1" applyBorder="1" applyAlignment="1">
      <alignment horizontal="center"/>
      <protection/>
    </xf>
    <xf numFmtId="1" fontId="15" fillId="0" borderId="14" xfId="53" applyNumberFormat="1" applyFont="1" applyFill="1" applyBorder="1" applyAlignment="1">
      <alignment horizontal="center" vertical="center"/>
      <protection/>
    </xf>
    <xf numFmtId="0" fontId="21" fillId="0" borderId="0" xfId="53" applyFont="1" applyFill="1" applyAlignment="1">
      <alignment horizontal="center"/>
      <protection/>
    </xf>
    <xf numFmtId="1" fontId="34" fillId="0" borderId="0" xfId="53" applyNumberFormat="1" applyFont="1" applyFill="1">
      <alignment/>
      <protection/>
    </xf>
    <xf numFmtId="0" fontId="11" fillId="0" borderId="11" xfId="53" applyFont="1" applyFill="1" applyBorder="1" applyAlignment="1">
      <alignment horizontal="center"/>
      <protection/>
    </xf>
    <xf numFmtId="1" fontId="10" fillId="0" borderId="11" xfId="53" applyNumberFormat="1" applyFont="1" applyFill="1" applyBorder="1" applyAlignment="1">
      <alignment horizontal="center"/>
      <protection/>
    </xf>
    <xf numFmtId="0" fontId="10" fillId="0" borderId="11" xfId="44" applyFont="1" applyBorder="1" applyAlignment="1">
      <alignment horizontal="center"/>
      <protection/>
    </xf>
    <xf numFmtId="1" fontId="0" fillId="0" borderId="0" xfId="53" applyNumberFormat="1" applyFont="1" applyFill="1">
      <alignment/>
      <protection/>
    </xf>
    <xf numFmtId="1" fontId="0" fillId="0" borderId="11" xfId="53" applyNumberFormat="1" applyFont="1" applyFill="1" applyBorder="1">
      <alignment/>
      <protection/>
    </xf>
    <xf numFmtId="1" fontId="11" fillId="0" borderId="11" xfId="53" applyNumberFormat="1" applyFont="1" applyFill="1" applyBorder="1" applyAlignment="1">
      <alignment/>
      <protection/>
    </xf>
    <xf numFmtId="0" fontId="8" fillId="0" borderId="0" xfId="44" applyFont="1" applyAlignment="1">
      <alignment horizontal="center"/>
      <protection/>
    </xf>
    <xf numFmtId="0" fontId="8" fillId="0" borderId="0" xfId="44" applyFont="1">
      <alignment/>
      <protection/>
    </xf>
    <xf numFmtId="167" fontId="8" fillId="0" borderId="0" xfId="53" applyNumberFormat="1" applyFont="1" applyFill="1" applyAlignment="1">
      <alignment horizontal="center"/>
      <protection/>
    </xf>
    <xf numFmtId="0" fontId="11" fillId="0" borderId="0" xfId="44" applyFont="1">
      <alignment/>
      <protection/>
    </xf>
    <xf numFmtId="1" fontId="11" fillId="0" borderId="0" xfId="53" applyNumberFormat="1" applyFont="1" applyFill="1">
      <alignment/>
      <protection/>
    </xf>
    <xf numFmtId="0" fontId="28" fillId="0" borderId="11" xfId="44" applyFont="1" applyBorder="1" applyAlignment="1">
      <alignment horizontal="left"/>
      <protection/>
    </xf>
    <xf numFmtId="0" fontId="5" fillId="0" borderId="11" xfId="53" applyFont="1" applyFill="1" applyBorder="1" applyAlignment="1">
      <alignment horizontal="left" vertical="center"/>
      <protection/>
    </xf>
    <xf numFmtId="0" fontId="28" fillId="0" borderId="11" xfId="44" applyFont="1" applyBorder="1">
      <alignment/>
      <protection/>
    </xf>
    <xf numFmtId="0" fontId="29" fillId="0" borderId="11" xfId="44" applyFont="1" applyBorder="1">
      <alignment/>
      <protection/>
    </xf>
    <xf numFmtId="0" fontId="29" fillId="0" borderId="11" xfId="44" applyFont="1" applyBorder="1" applyAlignment="1">
      <alignment horizontal="center"/>
      <protection/>
    </xf>
    <xf numFmtId="0" fontId="1" fillId="0" borderId="0" xfId="44" applyBorder="1">
      <alignment/>
      <protection/>
    </xf>
    <xf numFmtId="0" fontId="9" fillId="0" borderId="0" xfId="44" applyFont="1" applyBorder="1" applyAlignment="1">
      <alignment horizontal="center"/>
      <protection/>
    </xf>
    <xf numFmtId="1" fontId="8" fillId="0" borderId="0" xfId="53" applyNumberFormat="1" applyFont="1" applyFill="1" applyAlignment="1">
      <alignment horizont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10" fillId="0" borderId="0" xfId="53" applyFont="1" applyFill="1" applyBorder="1" applyAlignment="1">
      <alignment horizontal="center"/>
      <protection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32" fillId="0" borderId="11" xfId="53" applyFont="1" applyFill="1" applyBorder="1" applyAlignment="1">
      <alignment vertical="center"/>
      <protection/>
    </xf>
    <xf numFmtId="1" fontId="21" fillId="0" borderId="11" xfId="53" applyNumberFormat="1" applyFont="1" applyFill="1" applyBorder="1" applyAlignment="1">
      <alignment horizontal="left" vertical="center"/>
      <protection/>
    </xf>
    <xf numFmtId="1" fontId="75" fillId="0" borderId="14" xfId="53" applyNumberFormat="1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left" vertical="center"/>
      <protection/>
    </xf>
    <xf numFmtId="0" fontId="21" fillId="0" borderId="11" xfId="53" applyFont="1" applyFill="1" applyBorder="1" applyAlignment="1">
      <alignment horizontal="center"/>
      <protection/>
    </xf>
    <xf numFmtId="1" fontId="21" fillId="0" borderId="11" xfId="53" applyNumberFormat="1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left" vertical="center"/>
      <protection/>
    </xf>
    <xf numFmtId="0" fontId="8" fillId="0" borderId="16" xfId="53" applyFont="1" applyFill="1" applyBorder="1" applyAlignment="1">
      <alignment horizontal="left" vertical="center"/>
      <protection/>
    </xf>
    <xf numFmtId="0" fontId="8" fillId="0" borderId="14" xfId="53" applyFont="1" applyFill="1" applyBorder="1" applyAlignment="1">
      <alignment horizontal="left" vertical="center"/>
      <protection/>
    </xf>
    <xf numFmtId="0" fontId="10" fillId="0" borderId="0" xfId="44" applyFont="1" applyBorder="1" applyAlignment="1">
      <alignment horizontal="left"/>
      <protection/>
    </xf>
    <xf numFmtId="0" fontId="1" fillId="0" borderId="0" xfId="44" applyBorder="1" applyAlignment="1">
      <alignment horizontal="left"/>
      <protection/>
    </xf>
    <xf numFmtId="0" fontId="5" fillId="0" borderId="11" xfId="53" applyFont="1" applyFill="1" applyBorder="1" applyAlignment="1">
      <alignment horizontal="left" vertical="center"/>
      <protection/>
    </xf>
    <xf numFmtId="0" fontId="10" fillId="0" borderId="11" xfId="44" applyFont="1" applyBorder="1" applyAlignment="1">
      <alignment horizontal="left"/>
      <protection/>
    </xf>
    <xf numFmtId="0" fontId="9" fillId="0" borderId="0" xfId="44" applyFont="1" applyBorder="1" applyAlignment="1">
      <alignment horizontal="left"/>
      <protection/>
    </xf>
    <xf numFmtId="0" fontId="31" fillId="0" borderId="0" xfId="44" applyFont="1" applyBorder="1" applyAlignment="1">
      <alignment horizontal="left"/>
      <protection/>
    </xf>
    <xf numFmtId="0" fontId="5" fillId="0" borderId="11" xfId="44" applyFont="1" applyBorder="1" applyAlignment="1">
      <alignment horizontal="left"/>
      <protection/>
    </xf>
    <xf numFmtId="0" fontId="10" fillId="0" borderId="11" xfId="53" applyFont="1" applyFill="1" applyBorder="1" applyAlignment="1">
      <alignment horizontal="left" vertical="center"/>
      <protection/>
    </xf>
    <xf numFmtId="0" fontId="28" fillId="0" borderId="11" xfId="44" applyFont="1" applyBorder="1" applyAlignment="1">
      <alignment horizontal="left"/>
      <protection/>
    </xf>
    <xf numFmtId="0" fontId="21" fillId="0" borderId="11" xfId="53" applyFont="1" applyBorder="1" applyAlignment="1">
      <alignment horizontal="center"/>
      <protection/>
    </xf>
    <xf numFmtId="0" fontId="5" fillId="0" borderId="11" xfId="53" applyFont="1" applyFill="1" applyBorder="1" applyAlignment="1">
      <alignment horizontal="center" vertic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2"/>
  <sheetViews>
    <sheetView tabSelected="1" zoomScalePageLayoutView="0" workbookViewId="0" topLeftCell="A1">
      <selection activeCell="A2" sqref="A2:K2"/>
    </sheetView>
  </sheetViews>
  <sheetFormatPr defaultColWidth="13.00390625" defaultRowHeight="12.75"/>
  <cols>
    <col min="1" max="1" width="4.28125" style="32" customWidth="1"/>
    <col min="2" max="2" width="39.7109375" style="33" customWidth="1"/>
    <col min="3" max="3" width="6.28125" style="34" customWidth="1"/>
    <col min="4" max="10" width="6.28125" style="14" customWidth="1"/>
    <col min="11" max="11" width="6.28125" style="48" customWidth="1"/>
    <col min="12" max="12" width="0" style="29" hidden="1" customWidth="1"/>
    <col min="13" max="14" width="0" style="30" hidden="1" customWidth="1"/>
    <col min="15" max="15" width="0" style="31" hidden="1" customWidth="1"/>
    <col min="16" max="17" width="0" style="32" hidden="1" customWidth="1"/>
    <col min="18" max="16384" width="13.00390625" style="31" customWidth="1"/>
  </cols>
  <sheetData>
    <row r="1" spans="1:11" ht="12.75">
      <c r="A1" s="132" t="s">
        <v>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48" customHeight="1">
      <c r="A2" s="133" t="s">
        <v>215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7" s="5" customFormat="1" ht="84" customHeight="1">
      <c r="A3" s="36" t="s">
        <v>31</v>
      </c>
      <c r="B3" s="124" t="s">
        <v>0</v>
      </c>
      <c r="C3" s="97" t="s">
        <v>1</v>
      </c>
      <c r="D3" s="67" t="s">
        <v>2</v>
      </c>
      <c r="E3" s="67" t="s">
        <v>3</v>
      </c>
      <c r="F3" s="68" t="s">
        <v>4</v>
      </c>
      <c r="G3" s="69" t="s">
        <v>5</v>
      </c>
      <c r="H3" s="69" t="s">
        <v>6</v>
      </c>
      <c r="I3" s="67" t="s">
        <v>131</v>
      </c>
      <c r="J3" s="68" t="s">
        <v>172</v>
      </c>
      <c r="K3" s="68" t="s">
        <v>173</v>
      </c>
      <c r="L3" s="37" t="s">
        <v>7</v>
      </c>
      <c r="M3" s="38" t="s">
        <v>8</v>
      </c>
      <c r="N3" s="38" t="s">
        <v>9</v>
      </c>
      <c r="P3" s="39" t="s">
        <v>10</v>
      </c>
      <c r="Q3" s="39" t="s">
        <v>11</v>
      </c>
    </row>
    <row r="4" spans="1:30" s="5" customFormat="1" ht="12" customHeight="1">
      <c r="A4" s="85"/>
      <c r="B4" s="131" t="s">
        <v>19</v>
      </c>
      <c r="C4" s="131"/>
      <c r="D4" s="131"/>
      <c r="E4" s="131"/>
      <c r="F4" s="131"/>
      <c r="G4" s="131"/>
      <c r="H4" s="131"/>
      <c r="I4" s="131"/>
      <c r="J4" s="131"/>
      <c r="K4" s="131"/>
      <c r="L4" s="1" t="str">
        <f aca="true" t="shared" si="0" ref="L4:L10">"#REF!/25"</f>
        <v>#REF!/25</v>
      </c>
      <c r="M4" s="2">
        <v>0</v>
      </c>
      <c r="N4" s="2">
        <f>IF(H9&gt;0,1,0)</f>
        <v>1</v>
      </c>
      <c r="O4" s="3" t="str">
        <f>"#REF!/E5"</f>
        <v>#REF!/E5</v>
      </c>
      <c r="P4" s="4">
        <v>3</v>
      </c>
      <c r="Q4" s="4" t="str">
        <f>"#REF!-P5"</f>
        <v>#REF!-P5</v>
      </c>
      <c r="R4" s="27"/>
      <c r="S4" s="42"/>
      <c r="T4" s="53"/>
      <c r="U4" s="54"/>
      <c r="V4" s="51"/>
      <c r="W4" s="55"/>
      <c r="X4" s="55"/>
      <c r="Y4" s="55"/>
      <c r="Z4" s="51"/>
      <c r="AA4" s="51"/>
      <c r="AB4" s="21"/>
      <c r="AC4" s="27"/>
      <c r="AD4" s="27"/>
    </row>
    <row r="5" spans="1:30" s="5" customFormat="1" ht="12" customHeight="1">
      <c r="A5" s="64" t="s">
        <v>32</v>
      </c>
      <c r="B5" s="126" t="s">
        <v>26</v>
      </c>
      <c r="C5" s="40">
        <v>2</v>
      </c>
      <c r="D5" s="70" t="s">
        <v>13</v>
      </c>
      <c r="E5" s="71">
        <v>18</v>
      </c>
      <c r="F5" s="41">
        <v>0</v>
      </c>
      <c r="G5" s="41">
        <v>0</v>
      </c>
      <c r="H5" s="41">
        <v>18</v>
      </c>
      <c r="I5" s="71">
        <v>0</v>
      </c>
      <c r="J5" s="71">
        <f aca="true" t="shared" si="1" ref="J5:J11">ROUNDUP(F5/9,0)</f>
        <v>0</v>
      </c>
      <c r="K5" s="71">
        <f aca="true" t="shared" si="2" ref="K5:K11">ROUNDUP((G5+H5+I5)/9,0)</f>
        <v>2</v>
      </c>
      <c r="L5" s="1" t="str">
        <f t="shared" si="0"/>
        <v>#REF!/25</v>
      </c>
      <c r="M5" s="2">
        <v>0</v>
      </c>
      <c r="N5" s="2">
        <f>IF(H11&gt;0,1,0)</f>
        <v>0</v>
      </c>
      <c r="O5" s="3" t="str">
        <f>"#REF!/E7"</f>
        <v>#REF!/E7</v>
      </c>
      <c r="P5" s="4">
        <f>E11/25</f>
        <v>0.36</v>
      </c>
      <c r="Q5" s="4" t="str">
        <f>"#REF!-P7"</f>
        <v>#REF!-P7</v>
      </c>
      <c r="R5" s="27"/>
      <c r="S5" s="42"/>
      <c r="T5" s="53"/>
      <c r="U5" s="54"/>
      <c r="V5" s="51"/>
      <c r="W5" s="55"/>
      <c r="X5" s="57"/>
      <c r="Y5" s="57"/>
      <c r="Z5" s="51"/>
      <c r="AA5" s="51"/>
      <c r="AB5" s="21"/>
      <c r="AC5" s="27"/>
      <c r="AD5" s="27"/>
    </row>
    <row r="6" spans="1:30" s="5" customFormat="1" ht="12" customHeight="1">
      <c r="A6" s="28" t="s">
        <v>33</v>
      </c>
      <c r="B6" s="126" t="s">
        <v>99</v>
      </c>
      <c r="C6" s="40">
        <v>6</v>
      </c>
      <c r="D6" s="70" t="s">
        <v>12</v>
      </c>
      <c r="E6" s="71">
        <v>45</v>
      </c>
      <c r="F6" s="41">
        <v>18</v>
      </c>
      <c r="G6" s="41">
        <v>9</v>
      </c>
      <c r="H6" s="41">
        <v>18</v>
      </c>
      <c r="I6" s="71">
        <v>0</v>
      </c>
      <c r="J6" s="71">
        <f t="shared" si="1"/>
        <v>2</v>
      </c>
      <c r="K6" s="71">
        <f t="shared" si="2"/>
        <v>3</v>
      </c>
      <c r="L6" s="2">
        <v>0</v>
      </c>
      <c r="M6" s="2">
        <f>IF(G6&gt;0,1,0)</f>
        <v>1</v>
      </c>
      <c r="N6" s="3" t="str">
        <f>"#REF!/E8"</f>
        <v>#REF!/E8</v>
      </c>
      <c r="O6" s="4">
        <v>0.6</v>
      </c>
      <c r="P6" s="4" t="str">
        <f>"#REF!-P8"</f>
        <v>#REF!-P8</v>
      </c>
      <c r="R6" s="42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s="6" customFormat="1" ht="12" customHeight="1">
      <c r="A7" s="28" t="s">
        <v>34</v>
      </c>
      <c r="B7" s="126" t="s">
        <v>169</v>
      </c>
      <c r="C7" s="40">
        <v>3</v>
      </c>
      <c r="D7" s="70" t="s">
        <v>13</v>
      </c>
      <c r="E7" s="71">
        <v>18</v>
      </c>
      <c r="F7" s="41">
        <v>9</v>
      </c>
      <c r="G7" s="41">
        <v>3</v>
      </c>
      <c r="H7" s="41">
        <v>6</v>
      </c>
      <c r="I7" s="71">
        <v>0</v>
      </c>
      <c r="J7" s="71">
        <f t="shared" si="1"/>
        <v>1</v>
      </c>
      <c r="K7" s="71">
        <f t="shared" si="2"/>
        <v>1</v>
      </c>
      <c r="L7" s="1" t="str">
        <f t="shared" si="0"/>
        <v>#REF!/25</v>
      </c>
      <c r="M7" s="2">
        <v>0</v>
      </c>
      <c r="N7" s="2">
        <f>IF(H20&gt;0,1,0)</f>
        <v>1</v>
      </c>
      <c r="O7" s="3" t="str">
        <f>"#REF!/E9"</f>
        <v>#REF!/E9</v>
      </c>
      <c r="P7" s="4">
        <v>0.6</v>
      </c>
      <c r="Q7" s="4" t="str">
        <f>"#REF!-P9"</f>
        <v>#REF!-P9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</row>
    <row r="8" spans="1:30" s="5" customFormat="1" ht="12" customHeight="1">
      <c r="A8" s="64" t="s">
        <v>35</v>
      </c>
      <c r="B8" s="126" t="s">
        <v>15</v>
      </c>
      <c r="C8" s="40">
        <v>4</v>
      </c>
      <c r="D8" s="70" t="s">
        <v>13</v>
      </c>
      <c r="E8" s="71">
        <v>27</v>
      </c>
      <c r="F8" s="71">
        <v>9</v>
      </c>
      <c r="G8" s="71">
        <v>0</v>
      </c>
      <c r="H8" s="71">
        <v>18</v>
      </c>
      <c r="I8" s="71">
        <v>0</v>
      </c>
      <c r="J8" s="71">
        <f t="shared" si="1"/>
        <v>1</v>
      </c>
      <c r="K8" s="71">
        <f t="shared" si="2"/>
        <v>2</v>
      </c>
      <c r="L8" s="1" t="str">
        <f t="shared" si="0"/>
        <v>#REF!/25</v>
      </c>
      <c r="M8" s="7">
        <v>1</v>
      </c>
      <c r="N8" s="2">
        <f>IF(H7&gt;0,1,0)</f>
        <v>1</v>
      </c>
      <c r="O8" s="3" t="str">
        <f>"#REF!/E10"</f>
        <v>#REF!/E10</v>
      </c>
      <c r="P8" s="4">
        <f>E7/25</f>
        <v>0.72</v>
      </c>
      <c r="Q8" s="4" t="str">
        <f>"#REF!-P10"</f>
        <v>#REF!-P10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5" customFormat="1" ht="12" customHeight="1">
      <c r="A9" s="64" t="s">
        <v>36</v>
      </c>
      <c r="B9" s="126" t="s">
        <v>98</v>
      </c>
      <c r="C9" s="40">
        <v>6</v>
      </c>
      <c r="D9" s="70" t="s">
        <v>12</v>
      </c>
      <c r="E9" s="71">
        <v>45</v>
      </c>
      <c r="F9" s="41">
        <v>18</v>
      </c>
      <c r="G9" s="41">
        <v>18</v>
      </c>
      <c r="H9" s="41">
        <v>9</v>
      </c>
      <c r="I9" s="71">
        <v>0</v>
      </c>
      <c r="J9" s="71">
        <f t="shared" si="1"/>
        <v>2</v>
      </c>
      <c r="K9" s="71">
        <f t="shared" si="2"/>
        <v>3</v>
      </c>
      <c r="L9" s="1"/>
      <c r="M9" s="7"/>
      <c r="N9" s="2"/>
      <c r="O9" s="3"/>
      <c r="P9" s="4"/>
      <c r="Q9" s="4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</row>
    <row r="10" spans="1:28" s="5" customFormat="1" ht="12" customHeight="1">
      <c r="A10" s="64" t="s">
        <v>37</v>
      </c>
      <c r="B10" s="126" t="s">
        <v>29</v>
      </c>
      <c r="C10" s="40">
        <v>2</v>
      </c>
      <c r="D10" s="70" t="s">
        <v>13</v>
      </c>
      <c r="E10" s="71">
        <v>18</v>
      </c>
      <c r="F10" s="41">
        <v>18</v>
      </c>
      <c r="G10" s="41">
        <v>0</v>
      </c>
      <c r="H10" s="41">
        <v>0</v>
      </c>
      <c r="I10" s="71">
        <v>0</v>
      </c>
      <c r="J10" s="71">
        <f t="shared" si="1"/>
        <v>2</v>
      </c>
      <c r="K10" s="71">
        <f t="shared" si="2"/>
        <v>0</v>
      </c>
      <c r="L10" s="1" t="str">
        <f t="shared" si="0"/>
        <v>#REF!/25</v>
      </c>
      <c r="M10" s="7">
        <v>1</v>
      </c>
      <c r="N10" s="2">
        <f>IF(H8&gt;0,1,0)</f>
        <v>1</v>
      </c>
      <c r="O10" s="3" t="str">
        <f>"#REF!/E12"</f>
        <v>#REF!/E12</v>
      </c>
      <c r="P10" s="4">
        <f>E8/25</f>
        <v>1.08</v>
      </c>
      <c r="Q10" s="4" t="str">
        <f>"#REF!-P12"</f>
        <v>#REF!-P12</v>
      </c>
      <c r="S10" s="42"/>
      <c r="T10" s="53"/>
      <c r="U10" s="54"/>
      <c r="V10" s="51"/>
      <c r="W10" s="55"/>
      <c r="X10" s="57"/>
      <c r="Y10" s="57"/>
      <c r="Z10" s="51"/>
      <c r="AA10" s="51"/>
      <c r="AB10" s="21"/>
    </row>
    <row r="11" spans="1:28" s="5" customFormat="1" ht="12" customHeight="1">
      <c r="A11" s="64" t="s">
        <v>38</v>
      </c>
      <c r="B11" s="126" t="s">
        <v>30</v>
      </c>
      <c r="C11" s="40">
        <v>1</v>
      </c>
      <c r="D11" s="70" t="s">
        <v>13</v>
      </c>
      <c r="E11" s="71">
        <v>9</v>
      </c>
      <c r="F11" s="41">
        <v>9</v>
      </c>
      <c r="G11" s="41">
        <v>0</v>
      </c>
      <c r="H11" s="41">
        <v>0</v>
      </c>
      <c r="I11" s="41">
        <v>0</v>
      </c>
      <c r="J11" s="71">
        <f t="shared" si="1"/>
        <v>1</v>
      </c>
      <c r="K11" s="71">
        <f t="shared" si="2"/>
        <v>0</v>
      </c>
      <c r="L11" s="1"/>
      <c r="M11" s="7"/>
      <c r="N11" s="2"/>
      <c r="O11" s="3"/>
      <c r="P11" s="4"/>
      <c r="Q11" s="4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17" s="5" customFormat="1" ht="12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1"/>
      <c r="M12" s="7"/>
      <c r="N12" s="2"/>
      <c r="O12" s="3"/>
      <c r="P12" s="4"/>
      <c r="Q12" s="4"/>
    </row>
    <row r="13" spans="1:18" s="5" customFormat="1" ht="12" customHeight="1">
      <c r="A13" s="64"/>
      <c r="B13" s="86" t="s">
        <v>14</v>
      </c>
      <c r="C13" s="87">
        <f>SUM(C5:C12)</f>
        <v>24</v>
      </c>
      <c r="D13" s="88">
        <f>COUNTIF(D5:D12,"e")</f>
        <v>2</v>
      </c>
      <c r="E13" s="87">
        <f aca="true" t="shared" si="3" ref="E13:K13">SUM(E5:E12)</f>
        <v>180</v>
      </c>
      <c r="F13" s="87">
        <f t="shared" si="3"/>
        <v>81</v>
      </c>
      <c r="G13" s="87">
        <f t="shared" si="3"/>
        <v>30</v>
      </c>
      <c r="H13" s="87">
        <f t="shared" si="3"/>
        <v>69</v>
      </c>
      <c r="I13" s="87">
        <f t="shared" si="3"/>
        <v>0</v>
      </c>
      <c r="J13" s="87">
        <f t="shared" si="3"/>
        <v>9</v>
      </c>
      <c r="K13" s="87">
        <f t="shared" si="3"/>
        <v>11</v>
      </c>
      <c r="L13" s="1"/>
      <c r="M13" s="7"/>
      <c r="N13" s="2"/>
      <c r="O13" s="3"/>
      <c r="P13" s="4"/>
      <c r="Q13" s="4"/>
      <c r="R13" s="27"/>
    </row>
    <row r="14" spans="1:34" s="5" customFormat="1" ht="12" customHeight="1">
      <c r="A14" s="28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102">
        <f aca="true" t="shared" si="4" ref="L14:Q14">SUM(L5:L12)</f>
        <v>0</v>
      </c>
      <c r="M14" s="87">
        <f t="shared" si="4"/>
        <v>3</v>
      </c>
      <c r="N14" s="87">
        <f t="shared" si="4"/>
        <v>3</v>
      </c>
      <c r="O14" s="87">
        <f t="shared" si="4"/>
        <v>0.6</v>
      </c>
      <c r="P14" s="87">
        <f t="shared" si="4"/>
        <v>2.76</v>
      </c>
      <c r="Q14" s="87">
        <f t="shared" si="4"/>
        <v>0</v>
      </c>
      <c r="AC14" s="27"/>
      <c r="AD14" s="27"/>
      <c r="AE14" s="27"/>
      <c r="AF14" s="27"/>
      <c r="AG14" s="27"/>
      <c r="AH14" s="27"/>
    </row>
    <row r="15" spans="1:17" s="6" customFormat="1" ht="12" customHeight="1">
      <c r="A15" s="28"/>
      <c r="B15" s="134" t="s">
        <v>20</v>
      </c>
      <c r="C15" s="135"/>
      <c r="D15" s="135"/>
      <c r="E15" s="135"/>
      <c r="F15" s="135"/>
      <c r="G15" s="135"/>
      <c r="H15" s="135"/>
      <c r="I15" s="135"/>
      <c r="J15" s="135"/>
      <c r="K15" s="136"/>
      <c r="L15" s="20">
        <f>SUM(L4:L13)</f>
        <v>0</v>
      </c>
      <c r="M15" s="9"/>
      <c r="N15" s="2"/>
      <c r="O15" s="3"/>
      <c r="P15" s="4"/>
      <c r="Q15" s="4"/>
    </row>
    <row r="16" spans="1:17" s="6" customFormat="1" ht="12" customHeight="1">
      <c r="A16" s="64" t="s">
        <v>39</v>
      </c>
      <c r="B16" s="126" t="s">
        <v>27</v>
      </c>
      <c r="C16" s="40">
        <v>2</v>
      </c>
      <c r="D16" s="70" t="s">
        <v>13</v>
      </c>
      <c r="E16" s="71">
        <v>15</v>
      </c>
      <c r="F16" s="71">
        <v>0</v>
      </c>
      <c r="G16" s="71">
        <v>0</v>
      </c>
      <c r="H16" s="72">
        <v>15</v>
      </c>
      <c r="I16" s="71">
        <v>0</v>
      </c>
      <c r="J16" s="71">
        <f aca="true" t="shared" si="5" ref="J16:J22">ROUNDUP(F16/9,0)</f>
        <v>0</v>
      </c>
      <c r="K16" s="71">
        <f aca="true" t="shared" si="6" ref="K16:K22">ROUNDUP((G16+H16+I16)/9,0)</f>
        <v>2</v>
      </c>
      <c r="L16" s="20"/>
      <c r="M16" s="9"/>
      <c r="N16" s="2"/>
      <c r="O16" s="3"/>
      <c r="P16" s="4"/>
      <c r="Q16" s="4"/>
    </row>
    <row r="17" spans="1:17" s="6" customFormat="1" ht="12" customHeight="1">
      <c r="A17" s="64" t="s">
        <v>40</v>
      </c>
      <c r="B17" s="126" t="s">
        <v>103</v>
      </c>
      <c r="C17" s="40">
        <v>4</v>
      </c>
      <c r="D17" s="70" t="s">
        <v>12</v>
      </c>
      <c r="E17" s="71">
        <v>27</v>
      </c>
      <c r="F17" s="71">
        <v>9</v>
      </c>
      <c r="G17" s="71">
        <v>6</v>
      </c>
      <c r="H17" s="72">
        <v>12</v>
      </c>
      <c r="I17" s="71">
        <v>0</v>
      </c>
      <c r="J17" s="71">
        <f t="shared" si="5"/>
        <v>1</v>
      </c>
      <c r="K17" s="71">
        <f t="shared" si="6"/>
        <v>2</v>
      </c>
      <c r="L17" s="1" t="str">
        <f aca="true" t="shared" si="7" ref="L17:L23">"#REF!/25"</f>
        <v>#REF!/25</v>
      </c>
      <c r="M17" s="9">
        <v>0</v>
      </c>
      <c r="N17" s="2">
        <f>IF(H16&gt;0,1,0)</f>
        <v>1</v>
      </c>
      <c r="O17" s="3" t="str">
        <f>"#REF!/E17"</f>
        <v>#REF!/E17</v>
      </c>
      <c r="P17" s="4">
        <v>4.2</v>
      </c>
      <c r="Q17" s="4" t="str">
        <f>"#REF!-P17"</f>
        <v>#REF!-P17</v>
      </c>
    </row>
    <row r="18" spans="1:17" s="6" customFormat="1" ht="12" customHeight="1">
      <c r="A18" s="64" t="s">
        <v>148</v>
      </c>
      <c r="B18" s="126" t="s">
        <v>101</v>
      </c>
      <c r="C18" s="40">
        <v>3</v>
      </c>
      <c r="D18" s="70" t="s">
        <v>13</v>
      </c>
      <c r="E18" s="71">
        <v>27</v>
      </c>
      <c r="F18" s="71">
        <v>9</v>
      </c>
      <c r="G18" s="71">
        <v>6</v>
      </c>
      <c r="H18" s="72">
        <v>12</v>
      </c>
      <c r="I18" s="71">
        <v>0</v>
      </c>
      <c r="J18" s="71">
        <f t="shared" si="5"/>
        <v>1</v>
      </c>
      <c r="K18" s="71">
        <f t="shared" si="6"/>
        <v>2</v>
      </c>
      <c r="L18" s="1" t="str">
        <f t="shared" si="7"/>
        <v>#REF!/25</v>
      </c>
      <c r="M18" s="9">
        <v>0</v>
      </c>
      <c r="N18" s="2" t="e">
        <f>IF(#REF!&gt;0,1,0)</f>
        <v>#REF!</v>
      </c>
      <c r="O18" s="3" t="str">
        <f>"#REF!/E18"</f>
        <v>#REF!/E18</v>
      </c>
      <c r="P18" s="4">
        <v>4</v>
      </c>
      <c r="Q18" s="4" t="str">
        <f>"#REF!-P18"</f>
        <v>#REF!-P18</v>
      </c>
    </row>
    <row r="19" spans="1:17" s="10" customFormat="1" ht="12" customHeight="1">
      <c r="A19" s="64" t="s">
        <v>41</v>
      </c>
      <c r="B19" s="126" t="s">
        <v>105</v>
      </c>
      <c r="C19" s="40">
        <v>4</v>
      </c>
      <c r="D19" s="70" t="s">
        <v>12</v>
      </c>
      <c r="E19" s="71">
        <v>36</v>
      </c>
      <c r="F19" s="41">
        <v>18</v>
      </c>
      <c r="G19" s="41">
        <v>6</v>
      </c>
      <c r="H19" s="41">
        <v>12</v>
      </c>
      <c r="I19" s="71">
        <v>0</v>
      </c>
      <c r="J19" s="71">
        <f t="shared" si="5"/>
        <v>2</v>
      </c>
      <c r="K19" s="71">
        <f t="shared" si="6"/>
        <v>2</v>
      </c>
      <c r="L19" s="1" t="str">
        <f t="shared" si="7"/>
        <v>#REF!/25</v>
      </c>
      <c r="M19" s="2">
        <v>0</v>
      </c>
      <c r="N19" s="2">
        <f>IF(H28&gt;0,1,0)</f>
        <v>1</v>
      </c>
      <c r="O19" s="3" t="str">
        <f>"#REF!/E19"</f>
        <v>#REF!/E19</v>
      </c>
      <c r="P19" s="4">
        <v>4</v>
      </c>
      <c r="Q19" s="4" t="str">
        <f>"#REF!-P19"</f>
        <v>#REF!-P19</v>
      </c>
    </row>
    <row r="20" spans="1:17" s="10" customFormat="1" ht="12" customHeight="1">
      <c r="A20" s="64" t="s">
        <v>42</v>
      </c>
      <c r="B20" s="126" t="s">
        <v>100</v>
      </c>
      <c r="C20" s="40">
        <v>5</v>
      </c>
      <c r="D20" s="70" t="s">
        <v>12</v>
      </c>
      <c r="E20" s="71">
        <v>36</v>
      </c>
      <c r="F20" s="71">
        <v>18</v>
      </c>
      <c r="G20" s="71">
        <v>6</v>
      </c>
      <c r="H20" s="72">
        <v>12</v>
      </c>
      <c r="I20" s="71">
        <v>0</v>
      </c>
      <c r="J20" s="71">
        <f t="shared" si="5"/>
        <v>2</v>
      </c>
      <c r="K20" s="71">
        <f t="shared" si="6"/>
        <v>2</v>
      </c>
      <c r="L20" s="1"/>
      <c r="M20" s="2"/>
      <c r="N20" s="2"/>
      <c r="O20" s="3"/>
      <c r="P20" s="4"/>
      <c r="Q20" s="4"/>
    </row>
    <row r="21" spans="1:17" s="10" customFormat="1" ht="12" customHeight="1">
      <c r="A21" s="64" t="s">
        <v>43</v>
      </c>
      <c r="B21" s="126" t="s">
        <v>150</v>
      </c>
      <c r="C21" s="40">
        <v>3</v>
      </c>
      <c r="D21" s="70" t="s">
        <v>13</v>
      </c>
      <c r="E21" s="71">
        <v>18</v>
      </c>
      <c r="F21" s="71">
        <v>9</v>
      </c>
      <c r="G21" s="71">
        <v>3</v>
      </c>
      <c r="H21" s="71">
        <v>6</v>
      </c>
      <c r="I21" s="71">
        <v>0</v>
      </c>
      <c r="J21" s="71">
        <f t="shared" si="5"/>
        <v>1</v>
      </c>
      <c r="K21" s="71">
        <f t="shared" si="6"/>
        <v>1</v>
      </c>
      <c r="L21" s="1"/>
      <c r="M21" s="2"/>
      <c r="N21" s="2"/>
      <c r="O21" s="3"/>
      <c r="P21" s="4"/>
      <c r="Q21" s="4"/>
    </row>
    <row r="22" spans="1:17" s="8" customFormat="1" ht="12" customHeight="1">
      <c r="A22" s="64" t="s">
        <v>44</v>
      </c>
      <c r="B22" s="126" t="s">
        <v>89</v>
      </c>
      <c r="C22" s="40">
        <v>2</v>
      </c>
      <c r="D22" s="70" t="s">
        <v>13</v>
      </c>
      <c r="E22" s="71">
        <v>18</v>
      </c>
      <c r="F22" s="71">
        <v>18</v>
      </c>
      <c r="G22" s="71">
        <v>0</v>
      </c>
      <c r="H22" s="71">
        <v>0</v>
      </c>
      <c r="I22" s="71">
        <v>0</v>
      </c>
      <c r="J22" s="71">
        <f t="shared" si="5"/>
        <v>2</v>
      </c>
      <c r="K22" s="71">
        <f t="shared" si="6"/>
        <v>0</v>
      </c>
      <c r="L22" s="1" t="str">
        <f t="shared" si="7"/>
        <v>#REF!/25</v>
      </c>
      <c r="M22" s="2">
        <v>0</v>
      </c>
      <c r="N22" s="2">
        <f>IF(H33&gt;0,1,0)</f>
        <v>1</v>
      </c>
      <c r="O22" s="3" t="str">
        <f>"#REF!/E20"</f>
        <v>#REF!/E20</v>
      </c>
      <c r="P22" s="4">
        <f>E33/25</f>
        <v>0.72</v>
      </c>
      <c r="Q22" s="4" t="str">
        <f>"#REF!-P20"</f>
        <v>#REF!-P20</v>
      </c>
    </row>
    <row r="23" spans="1:17" s="8" customFormat="1" ht="12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1" t="str">
        <f t="shared" si="7"/>
        <v>#REF!/25</v>
      </c>
      <c r="M23" s="7">
        <v>1</v>
      </c>
      <c r="N23" s="2">
        <f>IF(H29&gt;0,1,0)</f>
        <v>1</v>
      </c>
      <c r="O23" s="11" t="str">
        <f>"#REF!/E23"</f>
        <v>#REF!/E23</v>
      </c>
      <c r="P23" s="4">
        <f>E29/25</f>
        <v>1.08</v>
      </c>
      <c r="Q23" s="4" t="str">
        <f>"#REF!-P23"</f>
        <v>#REF!-P23</v>
      </c>
    </row>
    <row r="24" spans="1:17" s="8" customFormat="1" ht="12" customHeight="1">
      <c r="A24" s="85"/>
      <c r="B24" s="86" t="s">
        <v>14</v>
      </c>
      <c r="C24" s="87">
        <f>SUM(C16:C22)</f>
        <v>23</v>
      </c>
      <c r="D24" s="88">
        <f>COUNTIF(D16:D22,"e")</f>
        <v>3</v>
      </c>
      <c r="E24" s="87">
        <f>SUM(E16:E22)</f>
        <v>177</v>
      </c>
      <c r="F24" s="87">
        <f aca="true" t="shared" si="8" ref="F24:K24">SUM(F16:F22)</f>
        <v>81</v>
      </c>
      <c r="G24" s="87">
        <f t="shared" si="8"/>
        <v>27</v>
      </c>
      <c r="H24" s="87">
        <f t="shared" si="8"/>
        <v>69</v>
      </c>
      <c r="I24" s="87">
        <f t="shared" si="8"/>
        <v>0</v>
      </c>
      <c r="J24" s="87">
        <f t="shared" si="8"/>
        <v>9</v>
      </c>
      <c r="K24" s="87">
        <f t="shared" si="8"/>
        <v>11</v>
      </c>
      <c r="L24" s="1"/>
      <c r="M24" s="7"/>
      <c r="N24" s="2"/>
      <c r="O24" s="11"/>
      <c r="P24" s="4"/>
      <c r="Q24" s="4"/>
    </row>
    <row r="25" spans="1:17" s="8" customFormat="1" ht="12" customHeight="1">
      <c r="A25" s="6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1"/>
      <c r="M25" s="7"/>
      <c r="N25" s="2"/>
      <c r="O25" s="11"/>
      <c r="P25" s="4"/>
      <c r="Q25" s="4"/>
    </row>
    <row r="26" spans="1:17" s="5" customFormat="1" ht="12" customHeight="1">
      <c r="A26" s="28"/>
      <c r="B26" s="134" t="s">
        <v>21</v>
      </c>
      <c r="C26" s="135"/>
      <c r="D26" s="135"/>
      <c r="E26" s="135"/>
      <c r="F26" s="135"/>
      <c r="G26" s="135"/>
      <c r="H26" s="135"/>
      <c r="I26" s="135"/>
      <c r="J26" s="135"/>
      <c r="K26" s="136"/>
      <c r="L26" s="1">
        <f>SUM(L17:L24)</f>
        <v>0</v>
      </c>
      <c r="M26" s="2"/>
      <c r="N26" s="2"/>
      <c r="O26" s="3"/>
      <c r="P26" s="4"/>
      <c r="Q26" s="4"/>
    </row>
    <row r="27" spans="1:17" s="5" customFormat="1" ht="12" customHeight="1">
      <c r="A27" s="64" t="s">
        <v>45</v>
      </c>
      <c r="B27" s="126" t="s">
        <v>28</v>
      </c>
      <c r="C27" s="40">
        <v>2</v>
      </c>
      <c r="D27" s="70" t="s">
        <v>13</v>
      </c>
      <c r="E27" s="71">
        <v>15</v>
      </c>
      <c r="F27" s="71">
        <v>0</v>
      </c>
      <c r="G27" s="71">
        <v>0</v>
      </c>
      <c r="H27" s="72">
        <v>15</v>
      </c>
      <c r="I27" s="71">
        <v>0</v>
      </c>
      <c r="J27" s="71">
        <f aca="true" t="shared" si="9" ref="J27:J34">ROUNDUP(F27/9,0)</f>
        <v>0</v>
      </c>
      <c r="K27" s="71">
        <f aca="true" t="shared" si="10" ref="K27:K34">ROUNDUP((G27+H27+I27)/9,0)</f>
        <v>2</v>
      </c>
      <c r="L27" s="1"/>
      <c r="M27" s="2"/>
      <c r="N27" s="2"/>
      <c r="O27" s="3"/>
      <c r="P27" s="4"/>
      <c r="Q27" s="4"/>
    </row>
    <row r="28" spans="1:17" s="5" customFormat="1" ht="12" customHeight="1">
      <c r="A28" s="64" t="s">
        <v>46</v>
      </c>
      <c r="B28" s="126" t="s">
        <v>102</v>
      </c>
      <c r="C28" s="40">
        <v>3</v>
      </c>
      <c r="D28" s="70" t="s">
        <v>13</v>
      </c>
      <c r="E28" s="71">
        <v>18</v>
      </c>
      <c r="F28" s="71">
        <v>9</v>
      </c>
      <c r="G28" s="71">
        <v>3</v>
      </c>
      <c r="H28" s="72">
        <v>6</v>
      </c>
      <c r="I28" s="71">
        <v>0</v>
      </c>
      <c r="J28" s="71">
        <f t="shared" si="9"/>
        <v>1</v>
      </c>
      <c r="K28" s="71">
        <f t="shared" si="10"/>
        <v>1</v>
      </c>
      <c r="L28" s="1"/>
      <c r="M28" s="2"/>
      <c r="N28" s="2"/>
      <c r="O28" s="3"/>
      <c r="P28" s="4"/>
      <c r="Q28" s="4"/>
    </row>
    <row r="29" spans="1:17" s="5" customFormat="1" ht="12" customHeight="1">
      <c r="A29" s="64" t="s">
        <v>47</v>
      </c>
      <c r="B29" s="126" t="s">
        <v>106</v>
      </c>
      <c r="C29" s="40">
        <v>4</v>
      </c>
      <c r="D29" s="70" t="s">
        <v>12</v>
      </c>
      <c r="E29" s="71">
        <v>27</v>
      </c>
      <c r="F29" s="71">
        <v>9</v>
      </c>
      <c r="G29" s="71">
        <v>6</v>
      </c>
      <c r="H29" s="71">
        <v>12</v>
      </c>
      <c r="I29" s="71">
        <v>0</v>
      </c>
      <c r="J29" s="71">
        <f t="shared" si="9"/>
        <v>1</v>
      </c>
      <c r="K29" s="71">
        <f t="shared" si="10"/>
        <v>2</v>
      </c>
      <c r="L29" s="1" t="str">
        <f aca="true" t="shared" si="11" ref="L29:L39">"#REF!/25"</f>
        <v>#REF!/25</v>
      </c>
      <c r="M29" s="2">
        <v>0</v>
      </c>
      <c r="N29" s="2" t="e">
        <f>IF(#REF!&gt;0,1,0)</f>
        <v>#REF!</v>
      </c>
      <c r="O29" s="3" t="str">
        <f>"#REF!/E27"</f>
        <v>#REF!/E27</v>
      </c>
      <c r="P29" s="4">
        <v>2.6</v>
      </c>
      <c r="Q29" s="4" t="str">
        <f>"#REF!-P27"</f>
        <v>#REF!-P27</v>
      </c>
    </row>
    <row r="30" spans="1:17" s="5" customFormat="1" ht="12" customHeight="1">
      <c r="A30" s="64" t="s">
        <v>48</v>
      </c>
      <c r="B30" s="126" t="s">
        <v>110</v>
      </c>
      <c r="C30" s="40">
        <v>4</v>
      </c>
      <c r="D30" s="70" t="s">
        <v>12</v>
      </c>
      <c r="E30" s="71">
        <v>27</v>
      </c>
      <c r="F30" s="71">
        <v>9</v>
      </c>
      <c r="G30" s="71">
        <v>6</v>
      </c>
      <c r="H30" s="72">
        <v>6</v>
      </c>
      <c r="I30" s="71">
        <v>6</v>
      </c>
      <c r="J30" s="71">
        <f t="shared" si="9"/>
        <v>1</v>
      </c>
      <c r="K30" s="71">
        <f t="shared" si="10"/>
        <v>2</v>
      </c>
      <c r="L30" s="1"/>
      <c r="M30" s="2"/>
      <c r="N30" s="2"/>
      <c r="O30" s="3"/>
      <c r="P30" s="4"/>
      <c r="Q30" s="4"/>
    </row>
    <row r="31" spans="1:17" s="5" customFormat="1" ht="12" customHeight="1">
      <c r="A31" s="64" t="s">
        <v>49</v>
      </c>
      <c r="B31" s="126" t="s">
        <v>107</v>
      </c>
      <c r="C31" s="40">
        <v>3</v>
      </c>
      <c r="D31" s="70" t="s">
        <v>13</v>
      </c>
      <c r="E31" s="71">
        <v>18</v>
      </c>
      <c r="F31" s="70">
        <v>9</v>
      </c>
      <c r="G31" s="70">
        <v>3</v>
      </c>
      <c r="H31" s="70">
        <v>6</v>
      </c>
      <c r="I31" s="71">
        <v>0</v>
      </c>
      <c r="J31" s="71">
        <f>ROUNDUP(F31/9,0)</f>
        <v>1</v>
      </c>
      <c r="K31" s="71">
        <f>ROUNDUP((G31+H31+I31)/9,0)</f>
        <v>1</v>
      </c>
      <c r="L31" s="1"/>
      <c r="M31" s="2"/>
      <c r="N31" s="2"/>
      <c r="O31" s="3"/>
      <c r="P31" s="4"/>
      <c r="Q31" s="4"/>
    </row>
    <row r="32" spans="1:17" s="5" customFormat="1" ht="12" customHeight="1">
      <c r="A32" s="64" t="s">
        <v>50</v>
      </c>
      <c r="B32" s="126" t="s">
        <v>112</v>
      </c>
      <c r="C32" s="40">
        <v>4</v>
      </c>
      <c r="D32" s="70" t="s">
        <v>12</v>
      </c>
      <c r="E32" s="71">
        <v>27</v>
      </c>
      <c r="F32" s="71">
        <v>9</v>
      </c>
      <c r="G32" s="71">
        <v>6</v>
      </c>
      <c r="H32" s="72">
        <v>6</v>
      </c>
      <c r="I32" s="71">
        <v>6</v>
      </c>
      <c r="J32" s="71">
        <f t="shared" si="9"/>
        <v>1</v>
      </c>
      <c r="K32" s="71">
        <f t="shared" si="10"/>
        <v>2</v>
      </c>
      <c r="L32" s="1"/>
      <c r="M32" s="2"/>
      <c r="N32" s="2"/>
      <c r="O32" s="3"/>
      <c r="P32" s="4"/>
      <c r="Q32" s="4"/>
    </row>
    <row r="33" spans="1:17" s="5" customFormat="1" ht="12" customHeight="1">
      <c r="A33" s="64" t="s">
        <v>51</v>
      </c>
      <c r="B33" s="126" t="s">
        <v>104</v>
      </c>
      <c r="C33" s="40">
        <v>2</v>
      </c>
      <c r="D33" s="70" t="s">
        <v>13</v>
      </c>
      <c r="E33" s="71">
        <v>18</v>
      </c>
      <c r="F33" s="71">
        <v>9</v>
      </c>
      <c r="G33" s="71">
        <v>3</v>
      </c>
      <c r="H33" s="71">
        <v>6</v>
      </c>
      <c r="I33" s="71">
        <v>0</v>
      </c>
      <c r="J33" s="71">
        <f t="shared" si="9"/>
        <v>1</v>
      </c>
      <c r="K33" s="71">
        <f t="shared" si="10"/>
        <v>1</v>
      </c>
      <c r="L33" s="1" t="str">
        <f t="shared" si="11"/>
        <v>#REF!/25</v>
      </c>
      <c r="M33" s="2">
        <v>0</v>
      </c>
      <c r="N33" s="2">
        <f>IF(H42&gt;0,1,0)</f>
        <v>1</v>
      </c>
      <c r="O33" s="3" t="str">
        <f>"#REF!/E28"</f>
        <v>#REF!/E28</v>
      </c>
      <c r="P33" s="4">
        <v>2.5</v>
      </c>
      <c r="Q33" s="4" t="str">
        <f>"#REF!-P28"</f>
        <v>#REF!-P28</v>
      </c>
    </row>
    <row r="34" spans="1:17" s="5" customFormat="1" ht="12" customHeight="1">
      <c r="A34" s="64" t="s">
        <v>52</v>
      </c>
      <c r="B34" s="126" t="s">
        <v>151</v>
      </c>
      <c r="C34" s="40">
        <v>2</v>
      </c>
      <c r="D34" s="70" t="s">
        <v>13</v>
      </c>
      <c r="E34" s="71">
        <v>18</v>
      </c>
      <c r="F34" s="70">
        <v>18</v>
      </c>
      <c r="G34" s="70">
        <v>0</v>
      </c>
      <c r="H34" s="70">
        <v>0</v>
      </c>
      <c r="I34" s="71">
        <v>0</v>
      </c>
      <c r="J34" s="71">
        <f t="shared" si="9"/>
        <v>2</v>
      </c>
      <c r="K34" s="71">
        <f t="shared" si="10"/>
        <v>0</v>
      </c>
      <c r="L34" s="1"/>
      <c r="M34" s="2"/>
      <c r="N34" s="2"/>
      <c r="O34" s="3"/>
      <c r="P34" s="4"/>
      <c r="Q34" s="4"/>
    </row>
    <row r="35" spans="1:17" s="5" customFormat="1" ht="12" customHeight="1">
      <c r="A35" s="64" t="s">
        <v>53</v>
      </c>
      <c r="B35" s="126" t="s">
        <v>91</v>
      </c>
      <c r="C35" s="40">
        <v>1</v>
      </c>
      <c r="D35" s="70" t="s">
        <v>13</v>
      </c>
      <c r="E35" s="71">
        <v>9</v>
      </c>
      <c r="F35" s="71">
        <v>9</v>
      </c>
      <c r="G35" s="71">
        <v>0</v>
      </c>
      <c r="H35" s="71">
        <v>0</v>
      </c>
      <c r="I35" s="71">
        <v>0</v>
      </c>
      <c r="J35" s="71">
        <f>ROUNDUP(F35/9,0)</f>
        <v>1</v>
      </c>
      <c r="K35" s="71">
        <f>ROUNDUP((G35+H35+I35)/9,0)</f>
        <v>0</v>
      </c>
      <c r="L35" s="1" t="str">
        <f t="shared" si="11"/>
        <v>#REF!/25</v>
      </c>
      <c r="M35" s="2">
        <v>0</v>
      </c>
      <c r="N35" s="2">
        <f>IF(H30&gt;0,1,0)</f>
        <v>1</v>
      </c>
      <c r="O35" s="3" t="str">
        <f>"#REF!/E29"</f>
        <v>#REF!/E29</v>
      </c>
      <c r="P35" s="4">
        <v>2.6</v>
      </c>
      <c r="Q35" s="4" t="str">
        <f>"#REF!-P29"</f>
        <v>#REF!-P29</v>
      </c>
    </row>
    <row r="36" spans="1:17" s="5" customFormat="1" ht="12" customHeight="1">
      <c r="A36" s="6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1" t="str">
        <f t="shared" si="11"/>
        <v>#REF!/25</v>
      </c>
      <c r="M36" s="2">
        <v>0</v>
      </c>
      <c r="N36" s="2">
        <f>IF(H63&gt;0,1,0)</f>
        <v>1</v>
      </c>
      <c r="O36" s="3" t="str">
        <f>"#REF!/E30"</f>
        <v>#REF!/E30</v>
      </c>
      <c r="P36" s="4">
        <v>2.5</v>
      </c>
      <c r="Q36" s="4" t="str">
        <f>"#REF!-P30"</f>
        <v>#REF!-P30</v>
      </c>
    </row>
    <row r="37" spans="1:34" s="5" customFormat="1" ht="12" customHeight="1">
      <c r="A37" s="85"/>
      <c r="B37" s="86" t="s">
        <v>14</v>
      </c>
      <c r="C37" s="87">
        <f>SUM(C27:C35)</f>
        <v>25</v>
      </c>
      <c r="D37" s="88">
        <f>COUNTIF(D27:D35,"e")</f>
        <v>3</v>
      </c>
      <c r="E37" s="87">
        <f>SUM(E27:E35)</f>
        <v>177</v>
      </c>
      <c r="F37" s="87">
        <f>SUM(F27:F35)</f>
        <v>81</v>
      </c>
      <c r="G37" s="87">
        <f>SUM(G27:G35)</f>
        <v>27</v>
      </c>
      <c r="H37" s="87">
        <f>SUM(H27:H35)</f>
        <v>57</v>
      </c>
      <c r="I37" s="87">
        <f>SUM(I27:I35)</f>
        <v>12</v>
      </c>
      <c r="J37" s="87">
        <f>SUM(J27:J36)</f>
        <v>9</v>
      </c>
      <c r="K37" s="87">
        <f>SUM(K27:K36)</f>
        <v>11</v>
      </c>
      <c r="L37" s="1" t="str">
        <f t="shared" si="11"/>
        <v>#REF!/25</v>
      </c>
      <c r="M37" s="2">
        <v>0</v>
      </c>
      <c r="N37" s="2">
        <f>IF(H32&gt;0,1,0)</f>
        <v>1</v>
      </c>
      <c r="O37" s="3" t="str">
        <f>"#REF!/E31"</f>
        <v>#REF!/E31</v>
      </c>
      <c r="P37" s="4">
        <v>2.2</v>
      </c>
      <c r="Q37" s="4" t="str">
        <f>"#REF!-P31"</f>
        <v>#REF!-P31</v>
      </c>
      <c r="S37" s="42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1:34" s="5" customFormat="1" ht="12" customHeight="1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1" t="str">
        <f t="shared" si="11"/>
        <v>#REF!/25</v>
      </c>
      <c r="M38" s="2">
        <v>0</v>
      </c>
      <c r="N38" s="2">
        <f>IF(H35&gt;0,1,0)</f>
        <v>0</v>
      </c>
      <c r="O38" s="3" t="str">
        <f>"#REF!/E32"</f>
        <v>#REF!/E32</v>
      </c>
      <c r="P38" s="4">
        <f>E35/25</f>
        <v>0.36</v>
      </c>
      <c r="Q38" s="4" t="str">
        <f>"#REF!-P32"</f>
        <v>#REF!-P32</v>
      </c>
      <c r="R38" s="27"/>
      <c r="S38" s="42"/>
      <c r="T38" s="49"/>
      <c r="U38" s="50"/>
      <c r="V38" s="51"/>
      <c r="W38" s="21"/>
      <c r="X38" s="21"/>
      <c r="Y38" s="52"/>
      <c r="Z38" s="21"/>
      <c r="AA38" s="21"/>
      <c r="AB38" s="21"/>
      <c r="AC38" s="27"/>
      <c r="AD38" s="27"/>
      <c r="AE38" s="27"/>
      <c r="AF38" s="27"/>
      <c r="AG38" s="27"/>
      <c r="AH38" s="27"/>
    </row>
    <row r="39" spans="1:34" s="5" customFormat="1" ht="12" customHeight="1">
      <c r="A39" s="28"/>
      <c r="B39" s="134" t="s">
        <v>22</v>
      </c>
      <c r="C39" s="135"/>
      <c r="D39" s="135"/>
      <c r="E39" s="135"/>
      <c r="F39" s="135"/>
      <c r="G39" s="135"/>
      <c r="H39" s="135"/>
      <c r="I39" s="135"/>
      <c r="J39" s="135"/>
      <c r="K39" s="136"/>
      <c r="L39" s="1" t="str">
        <f t="shared" si="11"/>
        <v>#REF!/25</v>
      </c>
      <c r="M39" s="7">
        <v>1</v>
      </c>
      <c r="N39" s="2" t="e">
        <f>IF(#REF!&gt;0,1,0)</f>
        <v>#REF!</v>
      </c>
      <c r="O39" s="11" t="str">
        <f>"#REF!/E33"</f>
        <v>#REF!/E33</v>
      </c>
      <c r="P39" s="4" t="e">
        <f>#REF!/25</f>
        <v>#REF!</v>
      </c>
      <c r="Q39" s="4" t="str">
        <f>"#REF!-P33"</f>
        <v>#REF!-P33</v>
      </c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1:29" s="5" customFormat="1" ht="12" customHeight="1">
      <c r="A40" s="64" t="s">
        <v>54</v>
      </c>
      <c r="B40" s="126" t="s">
        <v>171</v>
      </c>
      <c r="C40" s="40">
        <v>2</v>
      </c>
      <c r="D40" s="70" t="s">
        <v>12</v>
      </c>
      <c r="E40" s="71">
        <v>15</v>
      </c>
      <c r="F40" s="71">
        <v>0</v>
      </c>
      <c r="G40" s="71">
        <v>0</v>
      </c>
      <c r="H40" s="72">
        <v>15</v>
      </c>
      <c r="I40" s="71">
        <v>0</v>
      </c>
      <c r="J40" s="71">
        <f aca="true" t="shared" si="12" ref="J40:J46">ROUNDUP(F40/9,0)</f>
        <v>0</v>
      </c>
      <c r="K40" s="71">
        <f aca="true" t="shared" si="13" ref="K40:K46">ROUNDUP((G40+H40+I40)/9,0)</f>
        <v>2</v>
      </c>
      <c r="L40" s="1"/>
      <c r="M40" s="7"/>
      <c r="N40" s="2"/>
      <c r="O40" s="11"/>
      <c r="P40" s="4"/>
      <c r="Q40" s="4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:17" s="5" customFormat="1" ht="12" customHeight="1">
      <c r="A41" s="64" t="s">
        <v>55</v>
      </c>
      <c r="B41" s="126" t="s">
        <v>108</v>
      </c>
      <c r="C41" s="40">
        <v>4</v>
      </c>
      <c r="D41" s="70" t="s">
        <v>13</v>
      </c>
      <c r="E41" s="71">
        <v>27</v>
      </c>
      <c r="F41" s="71">
        <v>9</v>
      </c>
      <c r="G41" s="71">
        <v>6</v>
      </c>
      <c r="H41" s="72">
        <v>12</v>
      </c>
      <c r="I41" s="71">
        <v>0</v>
      </c>
      <c r="J41" s="71">
        <f t="shared" si="12"/>
        <v>1</v>
      </c>
      <c r="K41" s="71">
        <f t="shared" si="13"/>
        <v>2</v>
      </c>
      <c r="L41" s="1"/>
      <c r="M41" s="7"/>
      <c r="N41" s="2"/>
      <c r="O41" s="11"/>
      <c r="P41" s="4"/>
      <c r="Q41" s="4"/>
    </row>
    <row r="42" spans="1:19" s="5" customFormat="1" ht="12" customHeight="1">
      <c r="A42" s="64" t="s">
        <v>85</v>
      </c>
      <c r="B42" s="126" t="s">
        <v>109</v>
      </c>
      <c r="C42" s="40">
        <v>4</v>
      </c>
      <c r="D42" s="70" t="s">
        <v>12</v>
      </c>
      <c r="E42" s="71">
        <v>27</v>
      </c>
      <c r="F42" s="71">
        <v>9</v>
      </c>
      <c r="G42" s="71">
        <v>6</v>
      </c>
      <c r="H42" s="72">
        <v>12</v>
      </c>
      <c r="I42" s="71">
        <v>0</v>
      </c>
      <c r="J42" s="71">
        <f t="shared" si="12"/>
        <v>1</v>
      </c>
      <c r="K42" s="71">
        <f t="shared" si="13"/>
        <v>2</v>
      </c>
      <c r="L42" s="1">
        <f>SUM(L29:L40)</f>
        <v>0</v>
      </c>
      <c r="M42" s="2"/>
      <c r="N42" s="2"/>
      <c r="O42" s="3"/>
      <c r="P42" s="4"/>
      <c r="Q42" s="4"/>
      <c r="S42" s="42"/>
    </row>
    <row r="43" spans="1:17" s="5" customFormat="1" ht="12" customHeight="1">
      <c r="A43" s="64" t="s">
        <v>56</v>
      </c>
      <c r="B43" s="127" t="s">
        <v>114</v>
      </c>
      <c r="C43" s="40">
        <v>4</v>
      </c>
      <c r="D43" s="70" t="s">
        <v>12</v>
      </c>
      <c r="E43" s="71">
        <v>27</v>
      </c>
      <c r="F43" s="71">
        <v>9</v>
      </c>
      <c r="G43" s="71">
        <v>6</v>
      </c>
      <c r="H43" s="72">
        <v>6</v>
      </c>
      <c r="I43" s="71">
        <v>6</v>
      </c>
      <c r="J43" s="71">
        <f t="shared" si="12"/>
        <v>1</v>
      </c>
      <c r="K43" s="71">
        <f t="shared" si="13"/>
        <v>2</v>
      </c>
      <c r="L43" s="1"/>
      <c r="M43" s="2"/>
      <c r="N43" s="2"/>
      <c r="O43" s="3"/>
      <c r="P43" s="4"/>
      <c r="Q43" s="4"/>
    </row>
    <row r="44" spans="1:17" s="5" customFormat="1" ht="12" customHeight="1">
      <c r="A44" s="64" t="s">
        <v>57</v>
      </c>
      <c r="B44" s="78" t="s">
        <v>116</v>
      </c>
      <c r="C44" s="40">
        <v>4</v>
      </c>
      <c r="D44" s="70" t="s">
        <v>13</v>
      </c>
      <c r="E44" s="71">
        <v>27</v>
      </c>
      <c r="F44" s="71">
        <v>9</v>
      </c>
      <c r="G44" s="71">
        <v>6</v>
      </c>
      <c r="H44" s="72">
        <v>12</v>
      </c>
      <c r="I44" s="71">
        <v>0</v>
      </c>
      <c r="J44" s="71">
        <f t="shared" si="12"/>
        <v>1</v>
      </c>
      <c r="K44" s="71">
        <f t="shared" si="13"/>
        <v>2</v>
      </c>
      <c r="L44" s="1" t="str">
        <f aca="true" t="shared" si="14" ref="L44:L54">"#REF!/25"</f>
        <v>#REF!/25</v>
      </c>
      <c r="M44" s="2">
        <v>0</v>
      </c>
      <c r="N44" s="2">
        <f>IF(H40&gt;0,1,0)</f>
        <v>1</v>
      </c>
      <c r="O44" s="3" t="str">
        <f>"#REF!/E38"</f>
        <v>#REF!/E38</v>
      </c>
      <c r="P44" s="4">
        <v>2.8</v>
      </c>
      <c r="Q44" s="4" t="str">
        <f>"#REF!-P38"</f>
        <v>#REF!-P38</v>
      </c>
    </row>
    <row r="45" spans="1:17" s="5" customFormat="1" ht="12" customHeight="1">
      <c r="A45" s="64" t="s">
        <v>175</v>
      </c>
      <c r="B45" s="126" t="s">
        <v>152</v>
      </c>
      <c r="C45" s="40">
        <v>2</v>
      </c>
      <c r="D45" s="70" t="s">
        <v>13</v>
      </c>
      <c r="E45" s="71">
        <v>18</v>
      </c>
      <c r="F45" s="71">
        <v>18</v>
      </c>
      <c r="G45" s="71">
        <v>0</v>
      </c>
      <c r="H45" s="72">
        <v>0</v>
      </c>
      <c r="I45" s="71">
        <v>0</v>
      </c>
      <c r="J45" s="71">
        <f t="shared" si="12"/>
        <v>2</v>
      </c>
      <c r="K45" s="71">
        <f t="shared" si="13"/>
        <v>0</v>
      </c>
      <c r="L45" s="1"/>
      <c r="M45" s="2"/>
      <c r="N45" s="2"/>
      <c r="O45" s="3"/>
      <c r="P45" s="4"/>
      <c r="Q45" s="4"/>
    </row>
    <row r="46" spans="1:17" s="5" customFormat="1" ht="12" customHeight="1">
      <c r="A46" s="64" t="s">
        <v>58</v>
      </c>
      <c r="B46" s="126" t="s">
        <v>153</v>
      </c>
      <c r="C46" s="40">
        <v>3</v>
      </c>
      <c r="D46" s="70" t="s">
        <v>13</v>
      </c>
      <c r="E46" s="71">
        <v>18</v>
      </c>
      <c r="F46" s="71">
        <v>9</v>
      </c>
      <c r="G46" s="71">
        <v>3</v>
      </c>
      <c r="H46" s="71">
        <v>0</v>
      </c>
      <c r="I46" s="71">
        <v>6</v>
      </c>
      <c r="J46" s="71">
        <f t="shared" si="12"/>
        <v>1</v>
      </c>
      <c r="K46" s="71">
        <f t="shared" si="13"/>
        <v>1</v>
      </c>
      <c r="L46" s="1"/>
      <c r="M46" s="2"/>
      <c r="N46" s="2"/>
      <c r="O46" s="3"/>
      <c r="P46" s="4"/>
      <c r="Q46" s="4"/>
    </row>
    <row r="47" spans="1:17" s="5" customFormat="1" ht="12" customHeight="1">
      <c r="A47" s="64" t="s">
        <v>59</v>
      </c>
      <c r="B47" s="126" t="s">
        <v>90</v>
      </c>
      <c r="C47" s="40">
        <v>2</v>
      </c>
      <c r="D47" s="70" t="s">
        <v>13</v>
      </c>
      <c r="E47" s="71">
        <v>18</v>
      </c>
      <c r="F47" s="71">
        <v>18</v>
      </c>
      <c r="G47" s="71">
        <v>0</v>
      </c>
      <c r="H47" s="72">
        <v>0</v>
      </c>
      <c r="I47" s="71">
        <v>0</v>
      </c>
      <c r="J47" s="71">
        <f>ROUNDUP(F47/9,0)</f>
        <v>2</v>
      </c>
      <c r="K47" s="71">
        <f>ROUNDUP((G47+H47+I47)/9,0)</f>
        <v>0</v>
      </c>
      <c r="L47" s="1"/>
      <c r="M47" s="2"/>
      <c r="N47" s="2"/>
      <c r="O47" s="3"/>
      <c r="P47" s="4"/>
      <c r="Q47" s="4"/>
    </row>
    <row r="48" spans="1:17" s="5" customFormat="1" ht="12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1"/>
      <c r="M48" s="2"/>
      <c r="N48" s="2"/>
      <c r="O48" s="3"/>
      <c r="P48" s="4"/>
      <c r="Q48" s="4"/>
    </row>
    <row r="49" spans="1:19" s="5" customFormat="1" ht="12" customHeight="1">
      <c r="A49" s="85"/>
      <c r="B49" s="86" t="s">
        <v>14</v>
      </c>
      <c r="C49" s="87">
        <f>SUM(C40:C47)</f>
        <v>25</v>
      </c>
      <c r="D49" s="88">
        <f>COUNTIF(D40:D47,"e")</f>
        <v>3</v>
      </c>
      <c r="E49" s="87">
        <f aca="true" t="shared" si="15" ref="E49:K49">SUM(E40:E47)</f>
        <v>177</v>
      </c>
      <c r="F49" s="87">
        <f t="shared" si="15"/>
        <v>81</v>
      </c>
      <c r="G49" s="87">
        <f t="shared" si="15"/>
        <v>27</v>
      </c>
      <c r="H49" s="87">
        <f t="shared" si="15"/>
        <v>57</v>
      </c>
      <c r="I49" s="87">
        <f t="shared" si="15"/>
        <v>12</v>
      </c>
      <c r="J49" s="87">
        <f t="shared" si="15"/>
        <v>9</v>
      </c>
      <c r="K49" s="87">
        <f t="shared" si="15"/>
        <v>11</v>
      </c>
      <c r="L49" s="1"/>
      <c r="M49" s="2"/>
      <c r="N49" s="2"/>
      <c r="O49" s="3"/>
      <c r="P49" s="4"/>
      <c r="Q49" s="4"/>
      <c r="S49" s="44"/>
    </row>
    <row r="50" spans="1:17" s="5" customFormat="1" ht="12" customHeight="1">
      <c r="A50" s="85"/>
      <c r="B50" s="128" t="s">
        <v>201</v>
      </c>
      <c r="C50" s="83">
        <f>C13+C24+C37+C49</f>
        <v>97</v>
      </c>
      <c r="D50" s="87">
        <f>SUM(D49,D37,D24,D13)</f>
        <v>11</v>
      </c>
      <c r="E50" s="87">
        <f>E13+E24+E37+E49</f>
        <v>711</v>
      </c>
      <c r="F50" s="87">
        <f>F13+F24+F37+F49</f>
        <v>324</v>
      </c>
      <c r="G50" s="87">
        <f>G13+G24+G37+G49</f>
        <v>111</v>
      </c>
      <c r="H50" s="87">
        <f>H13+H24+H37+H49</f>
        <v>252</v>
      </c>
      <c r="I50" s="87">
        <f>SUM(I49,I37,I24,I13)</f>
        <v>24</v>
      </c>
      <c r="J50" s="90"/>
      <c r="K50" s="90"/>
      <c r="L50" s="1" t="str">
        <f t="shared" si="14"/>
        <v>#REF!/25</v>
      </c>
      <c r="M50" s="2">
        <v>0</v>
      </c>
      <c r="N50" s="2">
        <f>IF(H46&gt;0,1,0)</f>
        <v>0</v>
      </c>
      <c r="O50" s="3" t="str">
        <f>"#REF!/E39"</f>
        <v>#REF!/E39</v>
      </c>
      <c r="P50" s="4">
        <v>2.5</v>
      </c>
      <c r="Q50" s="4" t="str">
        <f>"#REF!-P39"</f>
        <v>#REF!-P39</v>
      </c>
    </row>
    <row r="51" spans="1:17" s="5" customFormat="1" ht="12" customHeight="1">
      <c r="A51" s="85"/>
      <c r="B51" s="129" t="s">
        <v>16</v>
      </c>
      <c r="C51" s="91"/>
      <c r="D51" s="92"/>
      <c r="E51" s="93"/>
      <c r="F51" s="94">
        <f>(F50/E50)*100</f>
        <v>45.56962025316456</v>
      </c>
      <c r="G51" s="94">
        <f>(G50/E50)*100</f>
        <v>15.611814345991561</v>
      </c>
      <c r="H51" s="94">
        <f>(H50/E50)*100</f>
        <v>35.44303797468354</v>
      </c>
      <c r="I51" s="94"/>
      <c r="J51" s="95"/>
      <c r="K51" s="95"/>
      <c r="L51" s="1" t="str">
        <f t="shared" si="14"/>
        <v>#REF!/25</v>
      </c>
      <c r="M51" s="2">
        <v>0</v>
      </c>
      <c r="N51" s="2">
        <f>IF(H60&gt;0,1,0)</f>
        <v>1</v>
      </c>
      <c r="O51" s="3" t="str">
        <f>"#REF!/E40"</f>
        <v>#REF!/E40</v>
      </c>
      <c r="P51" s="4">
        <v>2.6</v>
      </c>
      <c r="Q51" s="4" t="str">
        <f>"#REF!-P40"</f>
        <v>#REF!-P40</v>
      </c>
    </row>
    <row r="52" spans="1:17" s="5" customFormat="1" ht="12" customHeight="1">
      <c r="A52" s="27"/>
      <c r="L52" s="1" t="str">
        <f t="shared" si="14"/>
        <v>#REF!/25</v>
      </c>
      <c r="M52" s="2">
        <v>0</v>
      </c>
      <c r="N52" s="2">
        <f>IF(H44&gt;0,1,0)</f>
        <v>1</v>
      </c>
      <c r="O52" s="3" t="str">
        <f>"#REF!/E41"</f>
        <v>#REF!/E41</v>
      </c>
      <c r="P52" s="4">
        <f>E44/25</f>
        <v>1.08</v>
      </c>
      <c r="Q52" s="4" t="str">
        <f>"#REF!-P41"</f>
        <v>#REF!-P41</v>
      </c>
    </row>
    <row r="53" spans="1:17" s="5" customFormat="1" ht="12" customHeight="1">
      <c r="A53" s="27"/>
      <c r="L53" s="1" t="str">
        <f t="shared" si="14"/>
        <v>#REF!/25</v>
      </c>
      <c r="M53" s="2">
        <v>0</v>
      </c>
      <c r="N53" s="2">
        <f>IF(H65&gt;0,1,0)</f>
        <v>1</v>
      </c>
      <c r="O53" s="3" t="str">
        <f>"#REF!/E42"</f>
        <v>#REF!/E42</v>
      </c>
      <c r="P53" s="4">
        <f>E65/25</f>
        <v>0.72</v>
      </c>
      <c r="Q53" s="4" t="str">
        <f>"#REF!-P42"</f>
        <v>#REF!-P42</v>
      </c>
    </row>
    <row r="54" spans="1:17" s="5" customFormat="1" ht="12" customHeight="1">
      <c r="A54" s="27"/>
      <c r="L54" s="1" t="str">
        <f t="shared" si="14"/>
        <v>#REF!/25</v>
      </c>
      <c r="M54" s="7">
        <v>1</v>
      </c>
      <c r="N54" s="2">
        <f>IF(H47&gt;0,1,0)</f>
        <v>0</v>
      </c>
      <c r="O54" s="11" t="str">
        <f>"#REF!/E43"</f>
        <v>#REF!/E43</v>
      </c>
      <c r="P54" s="4">
        <f>E47/25</f>
        <v>0.72</v>
      </c>
      <c r="Q54" s="4" t="str">
        <f>"#REF!-P43"</f>
        <v>#REF!-P43</v>
      </c>
    </row>
    <row r="55" spans="1:17" s="5" customFormat="1" ht="12" customHeight="1">
      <c r="A55" s="27"/>
      <c r="L55" s="1"/>
      <c r="M55" s="7"/>
      <c r="N55" s="2"/>
      <c r="O55" s="11"/>
      <c r="P55" s="4"/>
      <c r="Q55" s="4"/>
    </row>
    <row r="56" spans="1:17" s="6" customFormat="1" ht="12" customHeight="1">
      <c r="A56" s="125"/>
      <c r="B56" s="5"/>
      <c r="C56" s="5"/>
      <c r="D56" s="5"/>
      <c r="E56" s="5"/>
      <c r="F56" s="5"/>
      <c r="G56" s="5"/>
      <c r="H56" s="5"/>
      <c r="I56" s="5"/>
      <c r="J56" s="5"/>
      <c r="K56" s="5"/>
      <c r="L56" s="43">
        <f aca="true" t="shared" si="16" ref="L56:Q56">SUM(L44:L54)</f>
        <v>0</v>
      </c>
      <c r="M56" s="43">
        <f t="shared" si="16"/>
        <v>1</v>
      </c>
      <c r="N56" s="43">
        <f t="shared" si="16"/>
        <v>4</v>
      </c>
      <c r="O56" s="43">
        <f t="shared" si="16"/>
        <v>0</v>
      </c>
      <c r="P56" s="43">
        <f t="shared" si="16"/>
        <v>10.420000000000002</v>
      </c>
      <c r="Q56" s="43">
        <f t="shared" si="16"/>
        <v>0</v>
      </c>
    </row>
    <row r="57" spans="1:18" s="5" customFormat="1" ht="12" customHeight="1">
      <c r="A57" s="125"/>
      <c r="L57" s="12" t="str">
        <f>"#REF!/25"</f>
        <v>#REF!/25</v>
      </c>
      <c r="M57" s="2"/>
      <c r="N57" s="2"/>
      <c r="P57" s="4"/>
      <c r="Q57" s="4"/>
      <c r="R57" s="27"/>
    </row>
    <row r="58" spans="1:17" s="15" customFormat="1" ht="81.75" customHeight="1">
      <c r="A58" s="36" t="s">
        <v>31</v>
      </c>
      <c r="B58" s="124" t="s">
        <v>0</v>
      </c>
      <c r="C58" s="97" t="s">
        <v>1</v>
      </c>
      <c r="D58" s="67" t="s">
        <v>2</v>
      </c>
      <c r="E58" s="67" t="s">
        <v>3</v>
      </c>
      <c r="F58" s="68" t="s">
        <v>4</v>
      </c>
      <c r="G58" s="69" t="s">
        <v>5</v>
      </c>
      <c r="H58" s="69" t="s">
        <v>6</v>
      </c>
      <c r="I58" s="67" t="s">
        <v>130</v>
      </c>
      <c r="J58" s="68" t="s">
        <v>172</v>
      </c>
      <c r="K58" s="68" t="s">
        <v>173</v>
      </c>
      <c r="L58" s="13"/>
      <c r="M58" s="14"/>
      <c r="N58" s="14"/>
      <c r="P58" s="14"/>
      <c r="Q58" s="14"/>
    </row>
    <row r="59" spans="1:17" s="15" customFormat="1" ht="14.25" customHeight="1">
      <c r="A59" s="96"/>
      <c r="B59" s="131" t="s">
        <v>23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"/>
      <c r="M59" s="14"/>
      <c r="N59" s="14"/>
      <c r="P59" s="14"/>
      <c r="Q59" s="14"/>
    </row>
    <row r="60" spans="1:17" s="15" customFormat="1" ht="14.25" customHeight="1">
      <c r="A60" s="64" t="s">
        <v>60</v>
      </c>
      <c r="B60" s="126" t="s">
        <v>115</v>
      </c>
      <c r="C60" s="40">
        <v>3</v>
      </c>
      <c r="D60" s="70" t="s">
        <v>13</v>
      </c>
      <c r="E60" s="71">
        <v>27</v>
      </c>
      <c r="F60" s="71">
        <v>9</v>
      </c>
      <c r="G60" s="71">
        <v>6</v>
      </c>
      <c r="H60" s="72">
        <v>12</v>
      </c>
      <c r="I60" s="71">
        <v>0</v>
      </c>
      <c r="J60" s="71">
        <f>ROUNDUP(F60/9,0)</f>
        <v>1</v>
      </c>
      <c r="K60" s="71">
        <f aca="true" t="shared" si="17" ref="K60:K66">ROUNDUP((G60+H60+I60)/9,0)</f>
        <v>2</v>
      </c>
      <c r="L60" s="13"/>
      <c r="M60" s="14"/>
      <c r="N60" s="14"/>
      <c r="P60" s="14"/>
      <c r="Q60" s="14"/>
    </row>
    <row r="61" spans="1:17" s="15" customFormat="1" ht="14.25" customHeight="1">
      <c r="A61" s="64" t="s">
        <v>61</v>
      </c>
      <c r="B61" s="126" t="s">
        <v>186</v>
      </c>
      <c r="C61" s="40">
        <v>4</v>
      </c>
      <c r="D61" s="70" t="s">
        <v>12</v>
      </c>
      <c r="E61" s="71">
        <v>27</v>
      </c>
      <c r="F61" s="71">
        <v>9</v>
      </c>
      <c r="G61" s="71">
        <v>6</v>
      </c>
      <c r="H61" s="72">
        <v>12</v>
      </c>
      <c r="I61" s="71">
        <v>0</v>
      </c>
      <c r="J61" s="71">
        <f aca="true" t="shared" si="18" ref="J61:J66">ROUNDUP(F61/9,0)</f>
        <v>1</v>
      </c>
      <c r="K61" s="71">
        <f t="shared" si="17"/>
        <v>2</v>
      </c>
      <c r="L61" s="13"/>
      <c r="M61" s="14"/>
      <c r="N61" s="14"/>
      <c r="P61" s="14"/>
      <c r="Q61" s="14"/>
    </row>
    <row r="62" spans="1:17" s="15" customFormat="1" ht="14.25" customHeight="1">
      <c r="A62" s="64" t="s">
        <v>92</v>
      </c>
      <c r="B62" s="126" t="s">
        <v>122</v>
      </c>
      <c r="C62" s="40">
        <v>3</v>
      </c>
      <c r="D62" s="70" t="s">
        <v>13</v>
      </c>
      <c r="E62" s="71">
        <v>18</v>
      </c>
      <c r="F62" s="71">
        <v>9</v>
      </c>
      <c r="G62" s="71">
        <v>3</v>
      </c>
      <c r="H62" s="72">
        <v>6</v>
      </c>
      <c r="I62" s="71">
        <v>0</v>
      </c>
      <c r="J62" s="71">
        <f t="shared" si="18"/>
        <v>1</v>
      </c>
      <c r="K62" s="71">
        <f t="shared" si="17"/>
        <v>1</v>
      </c>
      <c r="L62" s="13"/>
      <c r="M62" s="14"/>
      <c r="N62" s="14"/>
      <c r="P62" s="14"/>
      <c r="Q62" s="14"/>
    </row>
    <row r="63" spans="1:17" s="15" customFormat="1" ht="14.25" customHeight="1">
      <c r="A63" s="64" t="s">
        <v>93</v>
      </c>
      <c r="B63" s="126" t="s">
        <v>111</v>
      </c>
      <c r="C63" s="40">
        <v>3</v>
      </c>
      <c r="D63" s="70" t="s">
        <v>13</v>
      </c>
      <c r="E63" s="71">
        <v>27</v>
      </c>
      <c r="F63" s="71">
        <v>9</v>
      </c>
      <c r="G63" s="71">
        <v>6</v>
      </c>
      <c r="H63" s="72">
        <v>12</v>
      </c>
      <c r="I63" s="71">
        <v>0</v>
      </c>
      <c r="J63" s="71">
        <f t="shared" si="18"/>
        <v>1</v>
      </c>
      <c r="K63" s="71">
        <f t="shared" si="17"/>
        <v>2</v>
      </c>
      <c r="L63" s="13"/>
      <c r="M63" s="14"/>
      <c r="N63" s="14"/>
      <c r="P63" s="14"/>
      <c r="Q63" s="14"/>
    </row>
    <row r="64" spans="1:17" s="15" customFormat="1" ht="12" customHeight="1">
      <c r="A64" s="64" t="s">
        <v>94</v>
      </c>
      <c r="B64" s="126" t="s">
        <v>117</v>
      </c>
      <c r="C64" s="40">
        <v>4</v>
      </c>
      <c r="D64" s="70" t="s">
        <v>13</v>
      </c>
      <c r="E64" s="71">
        <v>36</v>
      </c>
      <c r="F64" s="71">
        <v>18</v>
      </c>
      <c r="G64" s="71">
        <v>6</v>
      </c>
      <c r="H64" s="72">
        <v>12</v>
      </c>
      <c r="I64" s="71">
        <v>0</v>
      </c>
      <c r="J64" s="71">
        <f t="shared" si="18"/>
        <v>2</v>
      </c>
      <c r="K64" s="71">
        <f t="shared" si="17"/>
        <v>2</v>
      </c>
      <c r="L64" s="13"/>
      <c r="M64" s="14"/>
      <c r="N64" s="14"/>
      <c r="P64" s="14"/>
      <c r="Q64" s="14"/>
    </row>
    <row r="65" spans="1:17" s="15" customFormat="1" ht="12" customHeight="1">
      <c r="A65" s="64" t="s">
        <v>95</v>
      </c>
      <c r="B65" s="126" t="s">
        <v>154</v>
      </c>
      <c r="C65" s="40">
        <v>3</v>
      </c>
      <c r="D65" s="70" t="s">
        <v>13</v>
      </c>
      <c r="E65" s="71">
        <v>18</v>
      </c>
      <c r="F65" s="71">
        <v>9</v>
      </c>
      <c r="G65" s="71">
        <v>3</v>
      </c>
      <c r="H65" s="72">
        <v>6</v>
      </c>
      <c r="I65" s="71">
        <v>0</v>
      </c>
      <c r="J65" s="71">
        <f t="shared" si="18"/>
        <v>1</v>
      </c>
      <c r="K65" s="71">
        <f t="shared" si="17"/>
        <v>1</v>
      </c>
      <c r="L65" s="13"/>
      <c r="M65" s="14"/>
      <c r="N65" s="14"/>
      <c r="P65" s="14"/>
      <c r="Q65" s="14"/>
    </row>
    <row r="66" spans="1:17" s="15" customFormat="1" ht="12" customHeight="1">
      <c r="A66" s="64" t="s">
        <v>96</v>
      </c>
      <c r="B66" s="126" t="s">
        <v>188</v>
      </c>
      <c r="C66" s="40">
        <v>4</v>
      </c>
      <c r="D66" s="70" t="s">
        <v>12</v>
      </c>
      <c r="E66" s="71">
        <v>27</v>
      </c>
      <c r="F66" s="71">
        <v>9</v>
      </c>
      <c r="G66" s="71">
        <v>6</v>
      </c>
      <c r="H66" s="72">
        <v>12</v>
      </c>
      <c r="I66" s="71">
        <v>0</v>
      </c>
      <c r="J66" s="71">
        <f t="shared" si="18"/>
        <v>1</v>
      </c>
      <c r="K66" s="71">
        <f t="shared" si="17"/>
        <v>2</v>
      </c>
      <c r="L66" s="13"/>
      <c r="M66" s="14"/>
      <c r="N66" s="14"/>
      <c r="P66" s="14"/>
      <c r="Q66" s="14"/>
    </row>
    <row r="67" spans="1:17" s="15" customFormat="1" ht="12" customHeight="1">
      <c r="A67" s="64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13"/>
      <c r="M67" s="14"/>
      <c r="N67" s="14"/>
      <c r="P67" s="14"/>
      <c r="Q67" s="14"/>
    </row>
    <row r="68" spans="1:17" s="18" customFormat="1" ht="12" customHeight="1">
      <c r="A68" s="98"/>
      <c r="B68" s="86" t="s">
        <v>14</v>
      </c>
      <c r="C68" s="87">
        <f>SUM(C60:C66)</f>
        <v>24</v>
      </c>
      <c r="D68" s="88">
        <f>COUNTIF(D60:D66,"e")</f>
        <v>2</v>
      </c>
      <c r="E68" s="87">
        <f>SUM(E60:E66)</f>
        <v>180</v>
      </c>
      <c r="F68" s="87">
        <f aca="true" t="shared" si="19" ref="F68:K68">SUM(F60:F66)</f>
        <v>72</v>
      </c>
      <c r="G68" s="87">
        <f t="shared" si="19"/>
        <v>36</v>
      </c>
      <c r="H68" s="87">
        <f t="shared" si="19"/>
        <v>72</v>
      </c>
      <c r="I68" s="87">
        <f t="shared" si="19"/>
        <v>0</v>
      </c>
      <c r="J68" s="87">
        <f t="shared" si="19"/>
        <v>8</v>
      </c>
      <c r="K68" s="87">
        <f t="shared" si="19"/>
        <v>12</v>
      </c>
      <c r="L68" s="16"/>
      <c r="M68" s="17"/>
      <c r="N68" s="17"/>
      <c r="P68" s="17"/>
      <c r="Q68" s="17"/>
    </row>
    <row r="69" spans="1:17" s="15" customFormat="1" ht="12" customHeight="1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13"/>
      <c r="M69" s="14"/>
      <c r="N69" s="14"/>
      <c r="P69" s="14"/>
      <c r="Q69" s="14"/>
    </row>
    <row r="70" spans="1:17" s="15" customFormat="1" ht="12" customHeight="1">
      <c r="A70" s="28"/>
      <c r="B70" s="134" t="s">
        <v>24</v>
      </c>
      <c r="C70" s="135"/>
      <c r="D70" s="135"/>
      <c r="E70" s="135"/>
      <c r="F70" s="135"/>
      <c r="G70" s="135"/>
      <c r="H70" s="135"/>
      <c r="I70" s="135"/>
      <c r="J70" s="135"/>
      <c r="K70" s="136"/>
      <c r="L70" s="13"/>
      <c r="M70" s="14"/>
      <c r="N70" s="14"/>
      <c r="P70" s="14"/>
      <c r="Q70" s="14"/>
    </row>
    <row r="71" spans="1:11" ht="13.5">
      <c r="A71" s="64" t="s">
        <v>62</v>
      </c>
      <c r="B71" s="126" t="s">
        <v>123</v>
      </c>
      <c r="C71" s="40">
        <v>4</v>
      </c>
      <c r="D71" s="70" t="s">
        <v>12</v>
      </c>
      <c r="E71" s="71">
        <v>36</v>
      </c>
      <c r="F71" s="71">
        <v>18</v>
      </c>
      <c r="G71" s="71">
        <v>6</v>
      </c>
      <c r="H71" s="72">
        <v>12</v>
      </c>
      <c r="I71" s="71">
        <v>0</v>
      </c>
      <c r="J71" s="71">
        <f>ROUNDUP(F71/9,0)</f>
        <v>2</v>
      </c>
      <c r="K71" s="71">
        <f>ROUNDUP((G71+H71+I71)/9,0)</f>
        <v>2</v>
      </c>
    </row>
    <row r="72" spans="1:17" s="15" customFormat="1" ht="12" customHeight="1">
      <c r="A72" s="64" t="s">
        <v>63</v>
      </c>
      <c r="B72" s="126" t="s">
        <v>124</v>
      </c>
      <c r="C72" s="40">
        <v>3</v>
      </c>
      <c r="D72" s="70" t="s">
        <v>12</v>
      </c>
      <c r="E72" s="71">
        <v>27</v>
      </c>
      <c r="F72" s="71">
        <v>9</v>
      </c>
      <c r="G72" s="71">
        <v>6</v>
      </c>
      <c r="H72" s="72">
        <v>0</v>
      </c>
      <c r="I72" s="71">
        <v>12</v>
      </c>
      <c r="J72" s="71">
        <f aca="true" t="shared" si="20" ref="J72:J78">ROUNDUP(F72/9,0)</f>
        <v>1</v>
      </c>
      <c r="K72" s="71">
        <f aca="true" t="shared" si="21" ref="K72:K78">ROUNDUP((G72+H72+I72)/9,0)</f>
        <v>2</v>
      </c>
      <c r="L72" s="13"/>
      <c r="M72" s="14"/>
      <c r="N72" s="14"/>
      <c r="P72" s="14"/>
      <c r="Q72" s="14"/>
    </row>
    <row r="73" spans="1:17" s="15" customFormat="1" ht="12" customHeight="1">
      <c r="A73" s="64" t="s">
        <v>64</v>
      </c>
      <c r="B73" s="126" t="s">
        <v>118</v>
      </c>
      <c r="C73" s="40">
        <v>4</v>
      </c>
      <c r="D73" s="70" t="s">
        <v>12</v>
      </c>
      <c r="E73" s="71">
        <v>36</v>
      </c>
      <c r="F73" s="71">
        <v>18</v>
      </c>
      <c r="G73" s="71">
        <v>6</v>
      </c>
      <c r="H73" s="72">
        <v>6</v>
      </c>
      <c r="I73" s="71">
        <v>6</v>
      </c>
      <c r="J73" s="71">
        <f t="shared" si="20"/>
        <v>2</v>
      </c>
      <c r="K73" s="71">
        <f t="shared" si="21"/>
        <v>2</v>
      </c>
      <c r="L73" s="13"/>
      <c r="M73" s="14"/>
      <c r="N73" s="14"/>
      <c r="P73" s="14"/>
      <c r="Q73" s="14"/>
    </row>
    <row r="74" spans="1:17" s="18" customFormat="1" ht="12" customHeight="1">
      <c r="A74" s="64" t="s">
        <v>65</v>
      </c>
      <c r="B74" s="126" t="s">
        <v>120</v>
      </c>
      <c r="C74" s="40">
        <v>3</v>
      </c>
      <c r="D74" s="70" t="s">
        <v>13</v>
      </c>
      <c r="E74" s="71">
        <v>18</v>
      </c>
      <c r="F74" s="71">
        <v>9</v>
      </c>
      <c r="G74" s="71">
        <v>3</v>
      </c>
      <c r="H74" s="71">
        <v>6</v>
      </c>
      <c r="I74" s="71">
        <v>0</v>
      </c>
      <c r="J74" s="71">
        <f t="shared" si="20"/>
        <v>1</v>
      </c>
      <c r="K74" s="71">
        <f t="shared" si="21"/>
        <v>1</v>
      </c>
      <c r="L74" s="16"/>
      <c r="M74" s="17"/>
      <c r="N74" s="17"/>
      <c r="P74" s="17"/>
      <c r="Q74" s="17"/>
    </row>
    <row r="75" spans="1:17" s="15" customFormat="1" ht="12" customHeight="1">
      <c r="A75" s="64" t="s">
        <v>66</v>
      </c>
      <c r="B75" s="126" t="s">
        <v>155</v>
      </c>
      <c r="C75" s="28">
        <v>4</v>
      </c>
      <c r="D75" s="28" t="s">
        <v>13</v>
      </c>
      <c r="E75" s="71">
        <v>27</v>
      </c>
      <c r="F75" s="71">
        <v>9</v>
      </c>
      <c r="G75" s="71">
        <v>6</v>
      </c>
      <c r="H75" s="72">
        <v>12</v>
      </c>
      <c r="I75" s="105">
        <v>0</v>
      </c>
      <c r="J75" s="71">
        <f t="shared" si="20"/>
        <v>1</v>
      </c>
      <c r="K75" s="71">
        <f t="shared" si="21"/>
        <v>2</v>
      </c>
      <c r="L75" s="13"/>
      <c r="M75" s="14"/>
      <c r="N75" s="14"/>
      <c r="P75" s="14"/>
      <c r="Q75" s="14"/>
    </row>
    <row r="76" spans="1:17" s="15" customFormat="1" ht="12" customHeight="1">
      <c r="A76" s="64" t="s">
        <v>67</v>
      </c>
      <c r="B76" s="126" t="s">
        <v>156</v>
      </c>
      <c r="C76" s="40">
        <v>3</v>
      </c>
      <c r="D76" s="70" t="s">
        <v>13</v>
      </c>
      <c r="E76" s="71">
        <v>18</v>
      </c>
      <c r="F76" s="71">
        <v>9</v>
      </c>
      <c r="G76" s="71">
        <v>3</v>
      </c>
      <c r="H76" s="72">
        <v>6</v>
      </c>
      <c r="I76" s="71">
        <v>0</v>
      </c>
      <c r="J76" s="71">
        <f t="shared" si="20"/>
        <v>1</v>
      </c>
      <c r="K76" s="71">
        <f t="shared" si="21"/>
        <v>1</v>
      </c>
      <c r="L76" s="13"/>
      <c r="M76" s="14"/>
      <c r="N76" s="14"/>
      <c r="P76" s="14"/>
      <c r="Q76" s="14"/>
    </row>
    <row r="77" spans="1:17" s="15" customFormat="1" ht="12" customHeight="1">
      <c r="A77" s="64" t="s">
        <v>68</v>
      </c>
      <c r="B77" s="126" t="s">
        <v>157</v>
      </c>
      <c r="C77" s="106">
        <v>4</v>
      </c>
      <c r="D77" s="81" t="s">
        <v>13</v>
      </c>
      <c r="E77" s="71">
        <v>18</v>
      </c>
      <c r="F77" s="71">
        <v>9</v>
      </c>
      <c r="G77" s="71">
        <v>3</v>
      </c>
      <c r="H77" s="72">
        <v>0</v>
      </c>
      <c r="I77" s="71">
        <v>6</v>
      </c>
      <c r="J77" s="71">
        <f t="shared" si="20"/>
        <v>1</v>
      </c>
      <c r="K77" s="71">
        <f t="shared" si="21"/>
        <v>1</v>
      </c>
      <c r="L77" s="13"/>
      <c r="M77" s="14"/>
      <c r="N77" s="14"/>
      <c r="P77" s="14"/>
      <c r="Q77" s="14"/>
    </row>
    <row r="78" spans="1:17" s="18" customFormat="1" ht="12" customHeight="1">
      <c r="A78" s="64" t="s">
        <v>69</v>
      </c>
      <c r="B78" s="126" t="s">
        <v>127</v>
      </c>
      <c r="C78" s="40">
        <v>5</v>
      </c>
      <c r="D78" s="70" t="s">
        <v>12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71">
        <f t="shared" si="20"/>
        <v>0</v>
      </c>
      <c r="K78" s="71">
        <f t="shared" si="21"/>
        <v>0</v>
      </c>
      <c r="L78" s="16"/>
      <c r="M78" s="17"/>
      <c r="N78" s="17"/>
      <c r="P78" s="17"/>
      <c r="Q78" s="17"/>
    </row>
    <row r="79" spans="1:17" s="18" customFormat="1" ht="12" customHeight="1">
      <c r="A79" s="64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16"/>
      <c r="M79" s="17"/>
      <c r="N79" s="17"/>
      <c r="P79" s="17"/>
      <c r="Q79" s="17"/>
    </row>
    <row r="80" spans="1:17" s="47" customFormat="1" ht="13.5">
      <c r="A80" s="78"/>
      <c r="B80" s="86" t="s">
        <v>14</v>
      </c>
      <c r="C80" s="87">
        <f>SUM(C71:C78)</f>
        <v>30</v>
      </c>
      <c r="D80" s="88">
        <f>COUNTIF(D71:D78,"e")</f>
        <v>4</v>
      </c>
      <c r="E80" s="87">
        <f>SUM(E71:E78)</f>
        <v>180</v>
      </c>
      <c r="F80" s="87">
        <f aca="true" t="shared" si="22" ref="F80:K80">SUM(F71:F78)</f>
        <v>81</v>
      </c>
      <c r="G80" s="87">
        <f t="shared" si="22"/>
        <v>33</v>
      </c>
      <c r="H80" s="87">
        <f t="shared" si="22"/>
        <v>42</v>
      </c>
      <c r="I80" s="87">
        <f t="shared" si="22"/>
        <v>24</v>
      </c>
      <c r="J80" s="87">
        <f t="shared" si="22"/>
        <v>9</v>
      </c>
      <c r="K80" s="87">
        <f t="shared" si="22"/>
        <v>11</v>
      </c>
      <c r="L80" s="45"/>
      <c r="M80" s="46"/>
      <c r="N80" s="46"/>
      <c r="P80" s="46"/>
      <c r="Q80" s="46"/>
    </row>
    <row r="81" spans="1:17" s="47" customFormat="1" ht="13.5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45"/>
      <c r="M81" s="46"/>
      <c r="N81" s="46"/>
      <c r="P81" s="46"/>
      <c r="Q81" s="46"/>
    </row>
    <row r="82" spans="1:17" s="47" customFormat="1" ht="13.5">
      <c r="A82" s="28"/>
      <c r="B82" s="134" t="s">
        <v>25</v>
      </c>
      <c r="C82" s="135"/>
      <c r="D82" s="135"/>
      <c r="E82" s="135"/>
      <c r="F82" s="135"/>
      <c r="G82" s="135"/>
      <c r="H82" s="135"/>
      <c r="I82" s="135"/>
      <c r="J82" s="135"/>
      <c r="K82" s="136"/>
      <c r="L82" s="45"/>
      <c r="M82" s="46"/>
      <c r="N82" s="46"/>
      <c r="P82" s="46"/>
      <c r="Q82" s="46"/>
    </row>
    <row r="83" spans="1:17" s="47" customFormat="1" ht="13.5">
      <c r="A83" s="64" t="s">
        <v>70</v>
      </c>
      <c r="B83" s="126" t="s">
        <v>189</v>
      </c>
      <c r="C83" s="40">
        <v>4</v>
      </c>
      <c r="D83" s="70" t="s">
        <v>12</v>
      </c>
      <c r="E83" s="71">
        <v>27</v>
      </c>
      <c r="F83" s="71">
        <v>9</v>
      </c>
      <c r="G83" s="71">
        <v>6</v>
      </c>
      <c r="H83" s="71">
        <v>12</v>
      </c>
      <c r="I83" s="71">
        <v>0</v>
      </c>
      <c r="J83" s="71">
        <f aca="true" t="shared" si="23" ref="J83:J90">ROUNDUP(F83/9,0)</f>
        <v>1</v>
      </c>
      <c r="K83" s="71">
        <f>ROUNDUP((G83+H83+I83)/9,0)</f>
        <v>2</v>
      </c>
      <c r="L83" s="45"/>
      <c r="M83" s="46"/>
      <c r="N83" s="46"/>
      <c r="P83" s="46"/>
      <c r="Q83" s="46"/>
    </row>
    <row r="84" spans="1:17" s="47" customFormat="1" ht="13.5">
      <c r="A84" s="64" t="s">
        <v>71</v>
      </c>
      <c r="B84" s="126" t="s">
        <v>119</v>
      </c>
      <c r="C84" s="40">
        <v>4</v>
      </c>
      <c r="D84" s="70" t="s">
        <v>13</v>
      </c>
      <c r="E84" s="71">
        <v>27</v>
      </c>
      <c r="F84" s="71">
        <v>9</v>
      </c>
      <c r="G84" s="71">
        <v>6</v>
      </c>
      <c r="H84" s="72">
        <v>0</v>
      </c>
      <c r="I84" s="71">
        <v>12</v>
      </c>
      <c r="J84" s="71">
        <f t="shared" si="23"/>
        <v>1</v>
      </c>
      <c r="K84" s="71">
        <f aca="true" t="shared" si="24" ref="K84:K90">ROUNDUP((G84+H84+I84)/9,0)</f>
        <v>2</v>
      </c>
      <c r="L84" s="45"/>
      <c r="M84" s="46"/>
      <c r="N84" s="46"/>
      <c r="P84" s="46"/>
      <c r="Q84" s="46"/>
    </row>
    <row r="85" spans="1:17" s="47" customFormat="1" ht="13.5">
      <c r="A85" s="64" t="s">
        <v>72</v>
      </c>
      <c r="B85" s="126" t="s">
        <v>190</v>
      </c>
      <c r="C85" s="40">
        <v>4</v>
      </c>
      <c r="D85" s="70" t="s">
        <v>12</v>
      </c>
      <c r="E85" s="71">
        <v>27</v>
      </c>
      <c r="F85" s="71">
        <v>9</v>
      </c>
      <c r="G85" s="71">
        <v>6</v>
      </c>
      <c r="H85" s="72">
        <v>0</v>
      </c>
      <c r="I85" s="71">
        <v>12</v>
      </c>
      <c r="J85" s="71">
        <f t="shared" si="23"/>
        <v>1</v>
      </c>
      <c r="K85" s="71">
        <f t="shared" si="24"/>
        <v>2</v>
      </c>
      <c r="L85" s="45"/>
      <c r="M85" s="46"/>
      <c r="N85" s="46"/>
      <c r="P85" s="46"/>
      <c r="Q85" s="46"/>
    </row>
    <row r="86" spans="1:17" s="47" customFormat="1" ht="13.5">
      <c r="A86" s="28" t="s">
        <v>73</v>
      </c>
      <c r="B86" s="126" t="s">
        <v>125</v>
      </c>
      <c r="C86" s="40">
        <v>3</v>
      </c>
      <c r="D86" s="70" t="s">
        <v>13</v>
      </c>
      <c r="E86" s="71">
        <v>18</v>
      </c>
      <c r="F86" s="71">
        <v>9</v>
      </c>
      <c r="G86" s="71">
        <v>3</v>
      </c>
      <c r="H86" s="72">
        <v>0</v>
      </c>
      <c r="I86" s="71">
        <v>6</v>
      </c>
      <c r="J86" s="71">
        <f t="shared" si="23"/>
        <v>1</v>
      </c>
      <c r="K86" s="71">
        <f t="shared" si="24"/>
        <v>1</v>
      </c>
      <c r="L86" s="45"/>
      <c r="M86" s="46"/>
      <c r="N86" s="46"/>
      <c r="P86" s="46"/>
      <c r="Q86" s="46"/>
    </row>
    <row r="87" spans="1:17" s="47" customFormat="1" ht="13.5">
      <c r="A87" s="64" t="s">
        <v>74</v>
      </c>
      <c r="B87" s="126" t="s">
        <v>187</v>
      </c>
      <c r="C87" s="40">
        <v>4</v>
      </c>
      <c r="D87" s="70" t="s">
        <v>13</v>
      </c>
      <c r="E87" s="71">
        <v>27</v>
      </c>
      <c r="F87" s="71">
        <v>9</v>
      </c>
      <c r="G87" s="71">
        <v>6</v>
      </c>
      <c r="H87" s="72">
        <v>6</v>
      </c>
      <c r="I87" s="71">
        <v>6</v>
      </c>
      <c r="J87" s="71">
        <f t="shared" si="23"/>
        <v>1</v>
      </c>
      <c r="K87" s="71">
        <f t="shared" si="24"/>
        <v>2</v>
      </c>
      <c r="L87" s="45"/>
      <c r="M87" s="46"/>
      <c r="N87" s="46"/>
      <c r="P87" s="46"/>
      <c r="Q87" s="46"/>
    </row>
    <row r="88" spans="1:17" s="47" customFormat="1" ht="13.5">
      <c r="A88" s="64" t="s">
        <v>75</v>
      </c>
      <c r="B88" s="126" t="s">
        <v>158</v>
      </c>
      <c r="C88" s="40">
        <v>3</v>
      </c>
      <c r="D88" s="70" t="s">
        <v>13</v>
      </c>
      <c r="E88" s="71">
        <v>18</v>
      </c>
      <c r="F88" s="71">
        <v>9</v>
      </c>
      <c r="G88" s="71">
        <v>3</v>
      </c>
      <c r="H88" s="72">
        <v>6</v>
      </c>
      <c r="I88" s="71">
        <v>0</v>
      </c>
      <c r="J88" s="71">
        <f t="shared" si="23"/>
        <v>1</v>
      </c>
      <c r="K88" s="71">
        <f t="shared" si="24"/>
        <v>1</v>
      </c>
      <c r="L88" s="45"/>
      <c r="M88" s="46"/>
      <c r="N88" s="46"/>
      <c r="P88" s="46"/>
      <c r="Q88" s="46"/>
    </row>
    <row r="89" spans="1:17" s="47" customFormat="1" ht="13.5">
      <c r="A89" s="64" t="s">
        <v>76</v>
      </c>
      <c r="B89" s="126" t="s">
        <v>159</v>
      </c>
      <c r="C89" s="107">
        <v>3</v>
      </c>
      <c r="D89" s="107" t="s">
        <v>13</v>
      </c>
      <c r="E89" s="71">
        <v>18</v>
      </c>
      <c r="F89" s="71">
        <v>9</v>
      </c>
      <c r="G89" s="71">
        <v>3</v>
      </c>
      <c r="H89" s="72">
        <v>6</v>
      </c>
      <c r="I89" s="107">
        <v>0</v>
      </c>
      <c r="J89" s="71">
        <f t="shared" si="23"/>
        <v>1</v>
      </c>
      <c r="K89" s="71">
        <f t="shared" si="24"/>
        <v>1</v>
      </c>
      <c r="L89" s="130">
        <f aca="true" t="shared" si="25" ref="L89:Q89">ROUNDUP(H89/15,0)</f>
        <v>1</v>
      </c>
      <c r="M89" s="77">
        <f t="shared" si="25"/>
        <v>0</v>
      </c>
      <c r="N89" s="77">
        <f t="shared" si="25"/>
        <v>1</v>
      </c>
      <c r="O89" s="77">
        <f t="shared" si="25"/>
        <v>1</v>
      </c>
      <c r="P89" s="77">
        <f t="shared" si="25"/>
        <v>1</v>
      </c>
      <c r="Q89" s="77">
        <f t="shared" si="25"/>
        <v>0</v>
      </c>
    </row>
    <row r="90" spans="1:17" s="47" customFormat="1" ht="13.5">
      <c r="A90" s="28" t="s">
        <v>77</v>
      </c>
      <c r="B90" s="126" t="s">
        <v>87</v>
      </c>
      <c r="C90" s="40">
        <v>2</v>
      </c>
      <c r="D90" s="70" t="s">
        <v>13</v>
      </c>
      <c r="E90" s="71">
        <v>18</v>
      </c>
      <c r="F90" s="71">
        <v>0</v>
      </c>
      <c r="G90" s="71">
        <v>0</v>
      </c>
      <c r="H90" s="72">
        <v>18</v>
      </c>
      <c r="I90" s="71">
        <v>0</v>
      </c>
      <c r="J90" s="71">
        <f t="shared" si="23"/>
        <v>0</v>
      </c>
      <c r="K90" s="71">
        <f t="shared" si="24"/>
        <v>2</v>
      </c>
      <c r="L90" s="45"/>
      <c r="M90" s="46"/>
      <c r="N90" s="46"/>
      <c r="P90" s="46"/>
      <c r="Q90" s="46"/>
    </row>
    <row r="91" spans="1:17" s="47" customFormat="1" ht="13.5">
      <c r="A91" s="64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45"/>
      <c r="M91" s="46"/>
      <c r="N91" s="46"/>
      <c r="P91" s="46"/>
      <c r="Q91" s="46"/>
    </row>
    <row r="92" spans="1:17" s="47" customFormat="1" ht="13.5">
      <c r="A92" s="78"/>
      <c r="B92" s="86" t="s">
        <v>14</v>
      </c>
      <c r="C92" s="87">
        <f>SUM(C83:C90)</f>
        <v>27</v>
      </c>
      <c r="D92" s="88">
        <f>COUNTIF(D83:D90,"e")</f>
        <v>2</v>
      </c>
      <c r="E92" s="87">
        <f aca="true" t="shared" si="26" ref="E92:K92">SUM(E83:E90)</f>
        <v>180</v>
      </c>
      <c r="F92" s="87">
        <f t="shared" si="26"/>
        <v>63</v>
      </c>
      <c r="G92" s="87">
        <f t="shared" si="26"/>
        <v>33</v>
      </c>
      <c r="H92" s="87">
        <f t="shared" si="26"/>
        <v>48</v>
      </c>
      <c r="I92" s="87">
        <f t="shared" si="26"/>
        <v>36</v>
      </c>
      <c r="J92" s="87">
        <f t="shared" si="26"/>
        <v>7</v>
      </c>
      <c r="K92" s="87">
        <f t="shared" si="26"/>
        <v>13</v>
      </c>
      <c r="L92" s="45"/>
      <c r="M92" s="46"/>
      <c r="N92" s="46"/>
      <c r="P92" s="46"/>
      <c r="Q92" s="46"/>
    </row>
    <row r="93" spans="1:17" s="47" customFormat="1" ht="13.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45"/>
      <c r="M93" s="46"/>
      <c r="N93" s="46"/>
      <c r="P93" s="46"/>
      <c r="Q93" s="46"/>
    </row>
    <row r="94" spans="1:17" s="47" customFormat="1" ht="13.5">
      <c r="A94" s="96"/>
      <c r="B94" s="131" t="s">
        <v>174</v>
      </c>
      <c r="C94" s="131"/>
      <c r="D94" s="131"/>
      <c r="E94" s="131"/>
      <c r="F94" s="131"/>
      <c r="G94" s="131"/>
      <c r="H94" s="131"/>
      <c r="I94" s="131"/>
      <c r="J94" s="131"/>
      <c r="K94" s="131"/>
      <c r="L94" s="45"/>
      <c r="M94" s="46"/>
      <c r="N94" s="46"/>
      <c r="P94" s="46"/>
      <c r="Q94" s="46"/>
    </row>
    <row r="95" spans="1:17" s="47" customFormat="1" ht="13.5">
      <c r="A95" s="64" t="s">
        <v>78</v>
      </c>
      <c r="B95" s="126" t="s">
        <v>198</v>
      </c>
      <c r="C95" s="40">
        <v>4</v>
      </c>
      <c r="D95" s="70" t="s">
        <v>12</v>
      </c>
      <c r="E95" s="71">
        <v>27</v>
      </c>
      <c r="F95" s="71">
        <v>9</v>
      </c>
      <c r="G95" s="71">
        <v>6</v>
      </c>
      <c r="H95" s="72">
        <v>12</v>
      </c>
      <c r="I95" s="71">
        <v>0</v>
      </c>
      <c r="J95" s="71">
        <f aca="true" t="shared" si="27" ref="J95:J102">ROUNDUP(F95/9,0)</f>
        <v>1</v>
      </c>
      <c r="K95" s="71">
        <f aca="true" t="shared" si="28" ref="K95:K102">ROUNDUP((G95+H95+I95)/9,0)</f>
        <v>2</v>
      </c>
      <c r="L95" s="45"/>
      <c r="M95" s="46"/>
      <c r="N95" s="46"/>
      <c r="P95" s="46"/>
      <c r="Q95" s="46"/>
    </row>
    <row r="96" spans="1:17" s="47" customFormat="1" ht="13.5">
      <c r="A96" s="64" t="s">
        <v>79</v>
      </c>
      <c r="B96" s="126" t="s">
        <v>129</v>
      </c>
      <c r="C96" s="40">
        <v>5</v>
      </c>
      <c r="D96" s="70" t="s">
        <v>13</v>
      </c>
      <c r="E96" s="71">
        <v>36</v>
      </c>
      <c r="F96" s="71">
        <v>18</v>
      </c>
      <c r="G96" s="71">
        <v>6</v>
      </c>
      <c r="H96" s="72">
        <v>0</v>
      </c>
      <c r="I96" s="71">
        <v>12</v>
      </c>
      <c r="J96" s="71">
        <f t="shared" si="27"/>
        <v>2</v>
      </c>
      <c r="K96" s="71">
        <f t="shared" si="28"/>
        <v>2</v>
      </c>
      <c r="L96" s="45"/>
      <c r="M96" s="46"/>
      <c r="N96" s="46"/>
      <c r="P96" s="46"/>
      <c r="Q96" s="46"/>
    </row>
    <row r="97" spans="1:17" s="47" customFormat="1" ht="13.5">
      <c r="A97" s="64" t="s">
        <v>80</v>
      </c>
      <c r="B97" s="126" t="s">
        <v>126</v>
      </c>
      <c r="C97" s="40">
        <v>2</v>
      </c>
      <c r="D97" s="70" t="s">
        <v>13</v>
      </c>
      <c r="E97" s="71">
        <v>18</v>
      </c>
      <c r="F97" s="71">
        <v>9</v>
      </c>
      <c r="G97" s="71">
        <v>3</v>
      </c>
      <c r="H97" s="72">
        <v>6</v>
      </c>
      <c r="I97" s="71">
        <v>0</v>
      </c>
      <c r="J97" s="71">
        <f t="shared" si="27"/>
        <v>1</v>
      </c>
      <c r="K97" s="71">
        <f t="shared" si="28"/>
        <v>1</v>
      </c>
      <c r="L97" s="45"/>
      <c r="M97" s="46"/>
      <c r="N97" s="46"/>
      <c r="P97" s="46"/>
      <c r="Q97" s="46"/>
    </row>
    <row r="98" spans="1:17" s="47" customFormat="1" ht="13.5">
      <c r="A98" s="64" t="s">
        <v>81</v>
      </c>
      <c r="B98" s="126" t="s">
        <v>128</v>
      </c>
      <c r="C98" s="40">
        <v>2</v>
      </c>
      <c r="D98" s="70" t="s">
        <v>13</v>
      </c>
      <c r="E98" s="71">
        <v>18</v>
      </c>
      <c r="F98" s="71">
        <v>9</v>
      </c>
      <c r="G98" s="71">
        <v>3</v>
      </c>
      <c r="H98" s="72">
        <v>6</v>
      </c>
      <c r="I98" s="71">
        <v>0</v>
      </c>
      <c r="J98" s="71">
        <f t="shared" si="27"/>
        <v>1</v>
      </c>
      <c r="K98" s="71">
        <f t="shared" si="28"/>
        <v>1</v>
      </c>
      <c r="L98" s="45"/>
      <c r="M98" s="46"/>
      <c r="N98" s="46"/>
      <c r="P98" s="46"/>
      <c r="Q98" s="46"/>
    </row>
    <row r="99" spans="1:17" s="47" customFormat="1" ht="13.5">
      <c r="A99" s="64" t="s">
        <v>82</v>
      </c>
      <c r="B99" s="126" t="s">
        <v>161</v>
      </c>
      <c r="C99" s="40">
        <v>4</v>
      </c>
      <c r="D99" s="70" t="s">
        <v>12</v>
      </c>
      <c r="E99" s="71">
        <v>27</v>
      </c>
      <c r="F99" s="71">
        <v>9</v>
      </c>
      <c r="G99" s="71">
        <v>6</v>
      </c>
      <c r="H99" s="72">
        <v>12</v>
      </c>
      <c r="I99" s="71">
        <v>0</v>
      </c>
      <c r="J99" s="71">
        <f t="shared" si="27"/>
        <v>1</v>
      </c>
      <c r="K99" s="71">
        <f t="shared" si="28"/>
        <v>2</v>
      </c>
      <c r="L99" s="45"/>
      <c r="M99" s="46"/>
      <c r="N99" s="46"/>
      <c r="P99" s="46"/>
      <c r="Q99" s="46"/>
    </row>
    <row r="100" spans="1:17" s="47" customFormat="1" ht="13.5">
      <c r="A100" s="64" t="s">
        <v>83</v>
      </c>
      <c r="B100" s="126" t="s">
        <v>170</v>
      </c>
      <c r="C100" s="40">
        <v>5</v>
      </c>
      <c r="D100" s="70" t="s">
        <v>13</v>
      </c>
      <c r="E100" s="71">
        <v>36</v>
      </c>
      <c r="F100" s="71">
        <v>18</v>
      </c>
      <c r="G100" s="71">
        <v>6</v>
      </c>
      <c r="H100" s="72">
        <v>0</v>
      </c>
      <c r="I100" s="71">
        <v>12</v>
      </c>
      <c r="J100" s="71">
        <f t="shared" si="27"/>
        <v>2</v>
      </c>
      <c r="K100" s="71">
        <f t="shared" si="28"/>
        <v>2</v>
      </c>
      <c r="L100" s="45"/>
      <c r="M100" s="46"/>
      <c r="N100" s="46"/>
      <c r="P100" s="46"/>
      <c r="Q100" s="46"/>
    </row>
    <row r="101" spans="1:17" s="47" customFormat="1" ht="13.5">
      <c r="A101" s="64" t="s">
        <v>84</v>
      </c>
      <c r="B101" s="126" t="s">
        <v>86</v>
      </c>
      <c r="C101" s="40">
        <v>2</v>
      </c>
      <c r="D101" s="70" t="s">
        <v>13</v>
      </c>
      <c r="E101" s="71">
        <v>18</v>
      </c>
      <c r="F101" s="71">
        <v>0</v>
      </c>
      <c r="G101" s="71">
        <v>0</v>
      </c>
      <c r="H101" s="71">
        <v>18</v>
      </c>
      <c r="I101" s="71">
        <v>0</v>
      </c>
      <c r="J101" s="71">
        <f t="shared" si="27"/>
        <v>0</v>
      </c>
      <c r="K101" s="71">
        <f t="shared" si="28"/>
        <v>2</v>
      </c>
      <c r="L101" s="45"/>
      <c r="M101" s="46"/>
      <c r="N101" s="46"/>
      <c r="P101" s="46"/>
      <c r="Q101" s="46"/>
    </row>
    <row r="102" spans="1:17" s="47" customFormat="1" ht="13.5">
      <c r="A102" s="64" t="s">
        <v>196</v>
      </c>
      <c r="B102" s="126" t="s">
        <v>97</v>
      </c>
      <c r="C102" s="40">
        <v>8</v>
      </c>
      <c r="D102" s="70" t="s">
        <v>12</v>
      </c>
      <c r="E102" s="71">
        <v>0</v>
      </c>
      <c r="F102" s="71">
        <v>0</v>
      </c>
      <c r="G102" s="71">
        <v>0</v>
      </c>
      <c r="H102" s="71">
        <v>0</v>
      </c>
      <c r="I102" s="71">
        <v>0</v>
      </c>
      <c r="J102" s="71">
        <f t="shared" si="27"/>
        <v>0</v>
      </c>
      <c r="K102" s="71">
        <f t="shared" si="28"/>
        <v>0</v>
      </c>
      <c r="L102" s="45"/>
      <c r="M102" s="46"/>
      <c r="N102" s="46"/>
      <c r="P102" s="46"/>
      <c r="Q102" s="46"/>
    </row>
    <row r="103" spans="1:11" ht="13.5">
      <c r="A103" s="64"/>
      <c r="B103" s="80"/>
      <c r="C103" s="109"/>
      <c r="D103" s="81"/>
      <c r="E103" s="81"/>
      <c r="F103" s="81"/>
      <c r="G103" s="81"/>
      <c r="H103" s="81"/>
      <c r="I103" s="81"/>
      <c r="J103" s="81"/>
      <c r="K103" s="81"/>
    </row>
    <row r="104" spans="1:11" ht="13.5">
      <c r="A104" s="79"/>
      <c r="B104" s="86" t="s">
        <v>14</v>
      </c>
      <c r="C104" s="83">
        <f>SUM(C95:C102)</f>
        <v>32</v>
      </c>
      <c r="D104" s="84">
        <f>COUNTIF(D95:D102,"e")</f>
        <v>3</v>
      </c>
      <c r="E104" s="83">
        <f aca="true" t="shared" si="29" ref="E104:K104">SUM(E95:E102)</f>
        <v>180</v>
      </c>
      <c r="F104" s="83">
        <f t="shared" si="29"/>
        <v>72</v>
      </c>
      <c r="G104" s="83">
        <f t="shared" si="29"/>
        <v>30</v>
      </c>
      <c r="H104" s="83">
        <f t="shared" si="29"/>
        <v>54</v>
      </c>
      <c r="I104" s="83">
        <f t="shared" si="29"/>
        <v>24</v>
      </c>
      <c r="J104" s="83">
        <f t="shared" si="29"/>
        <v>8</v>
      </c>
      <c r="K104" s="83">
        <f t="shared" si="29"/>
        <v>12</v>
      </c>
    </row>
    <row r="105" spans="1:11" ht="13.5">
      <c r="A105" s="79"/>
      <c r="B105" s="80"/>
      <c r="C105" s="110"/>
      <c r="D105" s="82"/>
      <c r="E105" s="82"/>
      <c r="F105" s="82"/>
      <c r="G105" s="82"/>
      <c r="H105" s="82"/>
      <c r="I105" s="82"/>
      <c r="J105" s="82"/>
      <c r="K105" s="82"/>
    </row>
    <row r="106" spans="1:11" ht="13.5">
      <c r="A106" s="79"/>
      <c r="B106" s="76" t="s">
        <v>199</v>
      </c>
      <c r="C106" s="87">
        <f>C68+C80+C92+C104</f>
        <v>113</v>
      </c>
      <c r="D106" s="87">
        <f>D68+D80+D92+D104</f>
        <v>11</v>
      </c>
      <c r="E106" s="87">
        <f>SUM(E68,E80,E92,E104)</f>
        <v>720</v>
      </c>
      <c r="F106" s="87">
        <f>F68+F80+F92</f>
        <v>216</v>
      </c>
      <c r="G106" s="87">
        <f>G68+G80+G92</f>
        <v>102</v>
      </c>
      <c r="H106" s="87">
        <f>H68+H80+H92</f>
        <v>162</v>
      </c>
      <c r="I106" s="87">
        <f>SUM(I104,I92,I80,I68)</f>
        <v>84</v>
      </c>
      <c r="J106" s="87"/>
      <c r="K106" s="71"/>
    </row>
    <row r="107" spans="1:11" ht="13.5">
      <c r="A107" s="79"/>
      <c r="B107" s="89" t="s">
        <v>200</v>
      </c>
      <c r="C107" s="87">
        <f>(C104+C92+C80+C68+C49+C37+C24+C13)</f>
        <v>210</v>
      </c>
      <c r="D107" s="87">
        <f>SUM(D106,D50)</f>
        <v>22</v>
      </c>
      <c r="E107" s="87">
        <f>E104+E92+E80+E68+E49+E37+E24+E13</f>
        <v>1431</v>
      </c>
      <c r="F107" s="87">
        <f>F104+F92+F80+F68+F49+F37+F24+F13</f>
        <v>612</v>
      </c>
      <c r="G107" s="87">
        <f>G104+G92+G80+G68+G49+G37+G24+G13</f>
        <v>243</v>
      </c>
      <c r="H107" s="87">
        <f>H104+H92+H80+H68+H49+H37+H24+H13</f>
        <v>468</v>
      </c>
      <c r="I107" s="87">
        <f>I104+I92+I80+I68+I49+I37+I24+I13</f>
        <v>108</v>
      </c>
      <c r="J107" s="87"/>
      <c r="K107" s="87"/>
    </row>
    <row r="108" spans="1:11" ht="13.5">
      <c r="A108" s="79"/>
      <c r="B108" s="99" t="s">
        <v>17</v>
      </c>
      <c r="C108" s="91"/>
      <c r="D108" s="87"/>
      <c r="E108" s="93"/>
      <c r="F108" s="94">
        <f>(F107/E107)*100</f>
        <v>42.76729559748428</v>
      </c>
      <c r="G108" s="94">
        <f>(G107/E107)*100</f>
        <v>16.9811320754717</v>
      </c>
      <c r="H108" s="94">
        <f>(H107/E107)*100</f>
        <v>32.70440251572327</v>
      </c>
      <c r="I108" s="94">
        <f>(I107/E107)*100</f>
        <v>7.547169811320755</v>
      </c>
      <c r="J108" s="100"/>
      <c r="K108" s="100"/>
    </row>
    <row r="109" spans="1:17" ht="13.5">
      <c r="A109" s="101"/>
      <c r="C109" s="108"/>
      <c r="K109" s="35"/>
      <c r="L109" s="102" t="e">
        <f aca="true" t="shared" si="30" ref="L109:Q109">L104+L92+L80+L68+L49+L37+L24+L14</f>
        <v>#VALUE!</v>
      </c>
      <c r="M109" s="87">
        <f t="shared" si="30"/>
        <v>3</v>
      </c>
      <c r="N109" s="87">
        <f t="shared" si="30"/>
        <v>4</v>
      </c>
      <c r="O109" s="87" t="e">
        <f t="shared" si="30"/>
        <v>#VALUE!</v>
      </c>
      <c r="P109" s="87">
        <f t="shared" si="30"/>
        <v>4.96</v>
      </c>
      <c r="Q109" s="87" t="e">
        <f t="shared" si="30"/>
        <v>#VALUE!</v>
      </c>
    </row>
    <row r="110" spans="1:11" ht="12.75">
      <c r="A110" s="101"/>
      <c r="C110" s="108"/>
      <c r="K110" s="35"/>
    </row>
    <row r="111" spans="1:11" ht="12.75">
      <c r="A111" s="101"/>
      <c r="C111" s="108"/>
      <c r="K111" s="35"/>
    </row>
    <row r="112" spans="1:11" ht="12.75">
      <c r="A112" s="101"/>
      <c r="C112" s="108"/>
      <c r="K112" s="35"/>
    </row>
    <row r="113" spans="1:11" ht="12.75">
      <c r="A113" s="101"/>
      <c r="C113" s="108"/>
      <c r="K113" s="35"/>
    </row>
    <row r="114" spans="1:11" ht="13.5">
      <c r="A114" s="101"/>
      <c r="B114" s="73"/>
      <c r="C114" s="111"/>
      <c r="D114" s="4"/>
      <c r="K114" s="35"/>
    </row>
    <row r="115" spans="1:11" ht="13.5">
      <c r="A115" s="101"/>
      <c r="B115" s="112"/>
      <c r="C115" s="112" t="s">
        <v>1</v>
      </c>
      <c r="D115" s="113" t="s">
        <v>205</v>
      </c>
      <c r="K115" s="35"/>
    </row>
    <row r="116" spans="2:11" ht="13.5">
      <c r="B116" s="114" t="s">
        <v>206</v>
      </c>
      <c r="C116" s="114">
        <v>63</v>
      </c>
      <c r="D116" s="2">
        <v>30</v>
      </c>
      <c r="K116" s="35"/>
    </row>
    <row r="117" spans="2:11" ht="13.5">
      <c r="B117" s="114" t="s">
        <v>207</v>
      </c>
      <c r="C117" s="114">
        <v>5</v>
      </c>
      <c r="D117" s="2"/>
      <c r="K117" s="35"/>
    </row>
    <row r="118" spans="2:11" ht="13.5">
      <c r="B118" s="114" t="s">
        <v>208</v>
      </c>
      <c r="C118" s="114">
        <v>38</v>
      </c>
      <c r="D118" s="2"/>
      <c r="K118" s="35"/>
    </row>
    <row r="119" spans="2:11" ht="13.5">
      <c r="B119" s="114" t="s">
        <v>209</v>
      </c>
      <c r="C119" s="114">
        <v>8</v>
      </c>
      <c r="D119" s="2"/>
      <c r="K119" s="35"/>
    </row>
    <row r="120" spans="2:11" ht="13.5">
      <c r="B120" s="114" t="s">
        <v>210</v>
      </c>
      <c r="C120" s="115">
        <v>12</v>
      </c>
      <c r="D120" s="2"/>
      <c r="K120" s="35"/>
    </row>
    <row r="121" spans="3:11" ht="13.5">
      <c r="C121" s="104"/>
      <c r="D121" s="2"/>
      <c r="K121" s="35"/>
    </row>
    <row r="122" spans="2:11" ht="13.5">
      <c r="B122" s="74"/>
      <c r="C122" s="75"/>
      <c r="D122" s="4"/>
      <c r="K122" s="35"/>
    </row>
    <row r="123" spans="2:11" ht="13.5">
      <c r="B123" s="74" t="s">
        <v>211</v>
      </c>
      <c r="C123" s="75"/>
      <c r="D123" s="4"/>
      <c r="K123" s="35"/>
    </row>
    <row r="124" spans="2:11" ht="13.5">
      <c r="B124" s="74" t="s">
        <v>212</v>
      </c>
      <c r="C124" s="75">
        <v>195</v>
      </c>
      <c r="D124" s="123">
        <v>92.9</v>
      </c>
      <c r="K124" s="35"/>
    </row>
    <row r="125" spans="2:11" ht="13.5">
      <c r="B125" s="74" t="s">
        <v>213</v>
      </c>
      <c r="C125" s="75">
        <v>15</v>
      </c>
      <c r="D125" s="123">
        <v>7.1</v>
      </c>
      <c r="K125" s="35"/>
    </row>
    <row r="126" spans="4:11" ht="12.75">
      <c r="D126" s="103"/>
      <c r="K126" s="35"/>
    </row>
    <row r="127" ht="12.75">
      <c r="K127" s="35"/>
    </row>
    <row r="128" ht="12.75">
      <c r="K128" s="35"/>
    </row>
    <row r="129" ht="12.75">
      <c r="K129" s="35"/>
    </row>
    <row r="130" ht="12.75">
      <c r="K130" s="35"/>
    </row>
    <row r="131" ht="12.75">
      <c r="K131" s="35"/>
    </row>
    <row r="132" spans="5:11" ht="13.5">
      <c r="E132" s="4"/>
      <c r="K132" s="35"/>
    </row>
    <row r="133" spans="5:11" ht="13.5">
      <c r="E133" s="4"/>
      <c r="K133" s="35"/>
    </row>
    <row r="134" spans="5:11" ht="13.5">
      <c r="E134" s="4"/>
      <c r="K134" s="35"/>
    </row>
    <row r="135" ht="12.75">
      <c r="K135" s="35"/>
    </row>
    <row r="136" ht="12.75">
      <c r="K136" s="35"/>
    </row>
    <row r="137" ht="12.75">
      <c r="K137" s="35"/>
    </row>
    <row r="138" ht="12.75">
      <c r="K138" s="35"/>
    </row>
    <row r="139" ht="12.75">
      <c r="K139" s="35"/>
    </row>
    <row r="140" ht="12.75">
      <c r="K140" s="35"/>
    </row>
    <row r="141" ht="12.75">
      <c r="K141" s="35"/>
    </row>
    <row r="142" ht="12.75">
      <c r="K142" s="35"/>
    </row>
    <row r="143" ht="12.75">
      <c r="K143" s="35"/>
    </row>
    <row r="144" ht="12.75">
      <c r="K144" s="35"/>
    </row>
    <row r="145" ht="12.75">
      <c r="K145" s="35"/>
    </row>
    <row r="146" ht="12.75">
      <c r="K146" s="35"/>
    </row>
    <row r="147" ht="12.75">
      <c r="K147" s="35"/>
    </row>
    <row r="148" ht="12.75">
      <c r="K148" s="35"/>
    </row>
    <row r="149" ht="12.75">
      <c r="K149" s="35"/>
    </row>
    <row r="150" ht="12.75">
      <c r="K150" s="35"/>
    </row>
    <row r="151" ht="12.75">
      <c r="K151" s="35"/>
    </row>
    <row r="152" ht="12.75">
      <c r="K152" s="35"/>
    </row>
    <row r="153" ht="12.75">
      <c r="K153" s="35"/>
    </row>
    <row r="154" ht="12.75">
      <c r="K154" s="35"/>
    </row>
    <row r="155" ht="12.75">
      <c r="K155" s="35"/>
    </row>
    <row r="156" ht="12.75">
      <c r="K156" s="35"/>
    </row>
    <row r="157" ht="12.75">
      <c r="K157" s="35"/>
    </row>
    <row r="158" ht="12.75">
      <c r="K158" s="35"/>
    </row>
    <row r="159" ht="12.75">
      <c r="K159" s="35"/>
    </row>
    <row r="160" ht="12.75">
      <c r="K160" s="35"/>
    </row>
    <row r="161" ht="12.75">
      <c r="K161" s="35"/>
    </row>
    <row r="162" ht="12.75">
      <c r="K162" s="35"/>
    </row>
    <row r="163" ht="12.75">
      <c r="K163" s="35"/>
    </row>
    <row r="164" ht="12.75">
      <c r="K164" s="35"/>
    </row>
    <row r="165" ht="12.75">
      <c r="K165" s="35"/>
    </row>
    <row r="166" ht="12.75">
      <c r="K166" s="35"/>
    </row>
    <row r="167" ht="12.75">
      <c r="K167" s="35"/>
    </row>
    <row r="168" ht="12.75">
      <c r="K168" s="35"/>
    </row>
    <row r="169" ht="12.75">
      <c r="K169" s="35"/>
    </row>
    <row r="170" ht="12.75">
      <c r="K170" s="35"/>
    </row>
    <row r="171" ht="12.75">
      <c r="K171" s="35"/>
    </row>
    <row r="172" ht="12.75">
      <c r="K172" s="35"/>
    </row>
    <row r="173" ht="12.75">
      <c r="K173" s="35"/>
    </row>
    <row r="174" ht="12.75">
      <c r="K174" s="35"/>
    </row>
    <row r="175" ht="12.75">
      <c r="K175" s="35"/>
    </row>
    <row r="176" ht="12.75">
      <c r="K176" s="35"/>
    </row>
    <row r="177" ht="12.75">
      <c r="K177" s="35"/>
    </row>
    <row r="178" ht="12.75">
      <c r="K178" s="35"/>
    </row>
    <row r="179" ht="12.75">
      <c r="K179" s="35"/>
    </row>
    <row r="180" ht="12.75">
      <c r="K180" s="35"/>
    </row>
    <row r="181" ht="12.75">
      <c r="K181" s="35"/>
    </row>
    <row r="182" ht="12.75">
      <c r="K182" s="35"/>
    </row>
    <row r="183" ht="12.75">
      <c r="K183" s="35"/>
    </row>
    <row r="184" ht="12.75">
      <c r="K184" s="35"/>
    </row>
    <row r="185" ht="12.75">
      <c r="K185" s="35"/>
    </row>
    <row r="186" ht="12.75">
      <c r="K186" s="35"/>
    </row>
    <row r="187" ht="12.75">
      <c r="K187" s="35"/>
    </row>
    <row r="188" ht="12.75">
      <c r="K188" s="35"/>
    </row>
    <row r="189" ht="12.75">
      <c r="K189" s="35"/>
    </row>
    <row r="190" ht="12.75">
      <c r="K190" s="35"/>
    </row>
    <row r="191" ht="12.75">
      <c r="K191" s="35"/>
    </row>
    <row r="192" ht="12.75">
      <c r="K192" s="35"/>
    </row>
    <row r="193" ht="12.75">
      <c r="K193" s="35"/>
    </row>
    <row r="194" ht="12.75">
      <c r="K194" s="35"/>
    </row>
    <row r="195" ht="12.75">
      <c r="K195" s="35"/>
    </row>
    <row r="196" ht="12.75">
      <c r="K196" s="35"/>
    </row>
    <row r="197" ht="12.75">
      <c r="K197" s="35"/>
    </row>
    <row r="198" ht="12.75">
      <c r="K198" s="35"/>
    </row>
    <row r="199" ht="12.75">
      <c r="K199" s="35"/>
    </row>
    <row r="200" ht="12.75">
      <c r="K200" s="35"/>
    </row>
    <row r="201" ht="12.75">
      <c r="K201" s="35"/>
    </row>
    <row r="202" ht="12.75">
      <c r="K202" s="35"/>
    </row>
    <row r="203" ht="12.75">
      <c r="K203" s="35"/>
    </row>
    <row r="204" ht="12.75">
      <c r="K204" s="35"/>
    </row>
    <row r="205" ht="12.75">
      <c r="K205" s="35"/>
    </row>
    <row r="206" ht="12.75">
      <c r="K206" s="35"/>
    </row>
    <row r="207" ht="12.75">
      <c r="K207" s="35"/>
    </row>
    <row r="208" ht="12.75">
      <c r="K208" s="35"/>
    </row>
    <row r="209" ht="12.75">
      <c r="K209" s="35"/>
    </row>
    <row r="210" ht="12.75">
      <c r="K210" s="35"/>
    </row>
    <row r="211" ht="12.75">
      <c r="K211" s="35"/>
    </row>
    <row r="212" ht="12.75">
      <c r="K212" s="35"/>
    </row>
    <row r="213" ht="12.75">
      <c r="K213" s="35"/>
    </row>
    <row r="214" ht="12.75">
      <c r="K214" s="35"/>
    </row>
    <row r="215" ht="12.75">
      <c r="K215" s="35"/>
    </row>
    <row r="216" ht="12.75">
      <c r="K216" s="35"/>
    </row>
    <row r="217" ht="12.75">
      <c r="K217" s="35"/>
    </row>
    <row r="218" ht="12.75">
      <c r="K218" s="35"/>
    </row>
    <row r="219" ht="12.75">
      <c r="K219" s="35"/>
    </row>
    <row r="220" ht="12.75">
      <c r="K220" s="35"/>
    </row>
    <row r="221" ht="12.75">
      <c r="K221" s="35"/>
    </row>
    <row r="222" ht="12.75">
      <c r="K222" s="35"/>
    </row>
    <row r="223" ht="12.75">
      <c r="K223" s="35"/>
    </row>
    <row r="224" ht="12.75">
      <c r="K224" s="35"/>
    </row>
    <row r="225" ht="12.75">
      <c r="K225" s="35"/>
    </row>
    <row r="226" ht="12.75">
      <c r="K226" s="35"/>
    </row>
    <row r="227" ht="12.75">
      <c r="K227" s="35"/>
    </row>
    <row r="228" ht="12.75">
      <c r="K228" s="35"/>
    </row>
    <row r="229" ht="12.75">
      <c r="K229" s="35"/>
    </row>
    <row r="230" ht="12.75">
      <c r="K230" s="35"/>
    </row>
    <row r="231" ht="12.75">
      <c r="K231" s="35"/>
    </row>
    <row r="232" ht="12.75">
      <c r="K232" s="35"/>
    </row>
  </sheetData>
  <sheetProtection selectLockedCells="1" selectUnlockedCells="1"/>
  <mergeCells count="10">
    <mergeCell ref="B94:K94"/>
    <mergeCell ref="A1:K1"/>
    <mergeCell ref="A2:K2"/>
    <mergeCell ref="B4:K4"/>
    <mergeCell ref="B59:K59"/>
    <mergeCell ref="B15:K15"/>
    <mergeCell ref="B26:K26"/>
    <mergeCell ref="B39:K39"/>
    <mergeCell ref="B70:K70"/>
    <mergeCell ref="B82:K8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4"/>
  <sheetViews>
    <sheetView zoomScale="106" zoomScaleNormal="106" zoomScalePageLayoutView="0" workbookViewId="0" topLeftCell="A1">
      <selection activeCell="L2" sqref="L2"/>
    </sheetView>
  </sheetViews>
  <sheetFormatPr defaultColWidth="12.57421875" defaultRowHeight="12.75"/>
  <cols>
    <col min="1" max="1" width="11.421875" style="19" customWidth="1"/>
    <col min="2" max="2" width="26.28125" style="19" customWidth="1"/>
    <col min="3" max="11" width="6.00390625" style="19" customWidth="1"/>
    <col min="12" max="12" width="12.57421875" style="19" customWidth="1"/>
    <col min="13" max="13" width="27.00390625" style="19" customWidth="1"/>
    <col min="14" max="16384" width="12.57421875" style="19" customWidth="1"/>
  </cols>
  <sheetData>
    <row r="1" spans="1:11" ht="17.25" customHeight="1">
      <c r="A1" s="146" t="s">
        <v>18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39.75" customHeight="1">
      <c r="A2" s="133" t="s">
        <v>214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65.25" customHeight="1">
      <c r="A3" s="147" t="s">
        <v>88</v>
      </c>
      <c r="B3" s="147"/>
      <c r="C3" s="66" t="s">
        <v>1</v>
      </c>
      <c r="D3" s="67" t="s">
        <v>2</v>
      </c>
      <c r="E3" s="67" t="s">
        <v>3</v>
      </c>
      <c r="F3" s="68" t="s">
        <v>4</v>
      </c>
      <c r="G3" s="69" t="s">
        <v>5</v>
      </c>
      <c r="H3" s="69" t="s">
        <v>6</v>
      </c>
      <c r="I3" s="67" t="s">
        <v>168</v>
      </c>
      <c r="J3" s="68" t="s">
        <v>172</v>
      </c>
      <c r="K3" s="68" t="s">
        <v>173</v>
      </c>
    </row>
    <row r="4" spans="1:11" ht="18.75" customHeight="1">
      <c r="A4" s="143" t="s">
        <v>195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1" ht="12.75" customHeight="1">
      <c r="A5" s="144" t="s">
        <v>134</v>
      </c>
      <c r="B5" s="144"/>
      <c r="C5" s="70">
        <v>2</v>
      </c>
      <c r="D5" s="70" t="s">
        <v>13</v>
      </c>
      <c r="E5" s="71">
        <v>18</v>
      </c>
      <c r="F5" s="71">
        <v>18</v>
      </c>
      <c r="G5" s="71">
        <v>0</v>
      </c>
      <c r="H5" s="72">
        <v>0</v>
      </c>
      <c r="I5" s="71">
        <v>0</v>
      </c>
      <c r="J5" s="71">
        <f>ROUNDUP(F5/15,0)</f>
        <v>2</v>
      </c>
      <c r="K5" s="71">
        <f>ROUNDUP((G5+H5+I5)/9,0)</f>
        <v>0</v>
      </c>
    </row>
    <row r="6" spans="1:13" ht="12.75" customHeight="1">
      <c r="A6" s="144" t="s">
        <v>162</v>
      </c>
      <c r="B6" s="144"/>
      <c r="C6" s="70">
        <v>2</v>
      </c>
      <c r="D6" s="70" t="s">
        <v>13</v>
      </c>
      <c r="E6" s="71">
        <v>18</v>
      </c>
      <c r="F6" s="71">
        <v>18</v>
      </c>
      <c r="G6" s="71">
        <v>0</v>
      </c>
      <c r="H6" s="72">
        <v>0</v>
      </c>
      <c r="I6" s="71">
        <v>0</v>
      </c>
      <c r="J6" s="71">
        <f>ROUNDUP(F6/15,0)</f>
        <v>2</v>
      </c>
      <c r="K6" s="71">
        <f>ROUNDUP((G6+H6+I6)/15,0)</f>
        <v>0</v>
      </c>
      <c r="M6" s="59"/>
    </row>
    <row r="7" spans="1:19" ht="18.75" customHeight="1">
      <c r="A7" s="139" t="s">
        <v>176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M7" s="59"/>
      <c r="N7" s="58"/>
      <c r="O7" s="58"/>
      <c r="P7" s="58"/>
      <c r="Q7" s="58"/>
      <c r="R7" s="58"/>
      <c r="S7" s="58"/>
    </row>
    <row r="8" spans="1:19" ht="12.75" customHeight="1">
      <c r="A8" s="140" t="s">
        <v>165</v>
      </c>
      <c r="B8" s="140"/>
      <c r="C8" s="107">
        <v>3</v>
      </c>
      <c r="D8" s="107" t="s">
        <v>13</v>
      </c>
      <c r="E8" s="107">
        <v>18</v>
      </c>
      <c r="F8" s="107">
        <v>9</v>
      </c>
      <c r="G8" s="107">
        <v>3</v>
      </c>
      <c r="H8" s="107">
        <v>6</v>
      </c>
      <c r="I8" s="107">
        <v>0</v>
      </c>
      <c r="J8" s="107">
        <f>ROUNDUP(F8/9,0)</f>
        <v>1</v>
      </c>
      <c r="K8" s="107">
        <f>ROUNDUP((G8+H8+I8)/9,0)</f>
        <v>1</v>
      </c>
      <c r="M8" s="59"/>
      <c r="N8" s="58"/>
      <c r="O8" s="58"/>
      <c r="P8" s="58"/>
      <c r="Q8" s="58"/>
      <c r="R8" s="58"/>
      <c r="S8" s="58"/>
    </row>
    <row r="9" spans="1:11" ht="12.75" customHeight="1">
      <c r="A9" s="140" t="s">
        <v>164</v>
      </c>
      <c r="B9" s="140"/>
      <c r="C9" s="107">
        <v>3</v>
      </c>
      <c r="D9" s="107" t="s">
        <v>13</v>
      </c>
      <c r="E9" s="107">
        <v>18</v>
      </c>
      <c r="F9" s="107">
        <v>9</v>
      </c>
      <c r="G9" s="107">
        <v>3</v>
      </c>
      <c r="H9" s="107">
        <v>6</v>
      </c>
      <c r="I9" s="107">
        <v>0</v>
      </c>
      <c r="J9" s="107">
        <f>ROUNDUP(F9/9,0)</f>
        <v>1</v>
      </c>
      <c r="K9" s="107">
        <f>ROUNDUP((G9+H9+I9)/9,0)</f>
        <v>1</v>
      </c>
    </row>
    <row r="10" spans="1:11" ht="18.75" customHeight="1">
      <c r="A10" s="143" t="s">
        <v>149</v>
      </c>
      <c r="B10" s="143"/>
      <c r="C10" s="118"/>
      <c r="D10" s="118"/>
      <c r="E10" s="118"/>
      <c r="F10" s="118"/>
      <c r="G10" s="118"/>
      <c r="H10" s="118"/>
      <c r="I10" s="118"/>
      <c r="J10" s="71"/>
      <c r="K10" s="71"/>
    </row>
    <row r="11" spans="1:11" ht="12.75" customHeight="1">
      <c r="A11" s="140" t="s">
        <v>121</v>
      </c>
      <c r="B11" s="140"/>
      <c r="C11" s="107">
        <v>2</v>
      </c>
      <c r="D11" s="107" t="s">
        <v>13</v>
      </c>
      <c r="E11" s="107">
        <v>18</v>
      </c>
      <c r="F11" s="107">
        <v>18</v>
      </c>
      <c r="G11" s="107">
        <v>0</v>
      </c>
      <c r="H11" s="107">
        <v>0</v>
      </c>
      <c r="I11" s="107">
        <v>0</v>
      </c>
      <c r="J11" s="71">
        <f>ROUNDUP(F11/9,0)</f>
        <v>2</v>
      </c>
      <c r="K11" s="71">
        <f>ROUNDUP((G11+H11+I11)/9,0)</f>
        <v>0</v>
      </c>
    </row>
    <row r="12" spans="1:19" ht="13.5" customHeight="1">
      <c r="A12" s="140" t="s">
        <v>113</v>
      </c>
      <c r="B12" s="140"/>
      <c r="C12" s="107">
        <v>2</v>
      </c>
      <c r="D12" s="107" t="s">
        <v>13</v>
      </c>
      <c r="E12" s="107">
        <v>18</v>
      </c>
      <c r="F12" s="107">
        <v>18</v>
      </c>
      <c r="G12" s="107">
        <v>0</v>
      </c>
      <c r="H12" s="107">
        <v>0</v>
      </c>
      <c r="I12" s="107">
        <v>0</v>
      </c>
      <c r="J12" s="71">
        <f>ROUNDUP(F12/9,0)</f>
        <v>2</v>
      </c>
      <c r="K12" s="71">
        <f>ROUNDUP((G12+H12+I12)/9,0)</f>
        <v>0</v>
      </c>
      <c r="M12" s="59"/>
      <c r="N12" s="58"/>
      <c r="O12" s="58"/>
      <c r="P12" s="58"/>
      <c r="Q12" s="58"/>
      <c r="R12" s="58"/>
      <c r="S12" s="58"/>
    </row>
    <row r="13" spans="1:19" ht="18.75" customHeight="1">
      <c r="A13" s="139" t="s">
        <v>192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M13" s="59"/>
      <c r="N13" s="58"/>
      <c r="O13" s="58"/>
      <c r="P13" s="58"/>
      <c r="Q13" s="58"/>
      <c r="R13" s="58"/>
      <c r="S13" s="58"/>
    </row>
    <row r="14" spans="1:11" ht="13.5" customHeight="1">
      <c r="A14" s="144" t="s">
        <v>132</v>
      </c>
      <c r="B14" s="144"/>
      <c r="C14" s="70">
        <v>1</v>
      </c>
      <c r="D14" s="70" t="s">
        <v>13</v>
      </c>
      <c r="E14" s="71">
        <v>9</v>
      </c>
      <c r="F14" s="71">
        <v>9</v>
      </c>
      <c r="G14" s="71">
        <v>0</v>
      </c>
      <c r="H14" s="72">
        <v>0</v>
      </c>
      <c r="I14" s="71">
        <v>0</v>
      </c>
      <c r="J14" s="71">
        <f>ROUNDUP(F14/9,0)</f>
        <v>1</v>
      </c>
      <c r="K14" s="71">
        <f>ROUNDUP((G14+H14+I14)/9,0)</f>
        <v>0</v>
      </c>
    </row>
    <row r="15" spans="1:11" ht="14.25" customHeight="1">
      <c r="A15" s="144" t="s">
        <v>133</v>
      </c>
      <c r="B15" s="144"/>
      <c r="C15" s="70">
        <v>1</v>
      </c>
      <c r="D15" s="70" t="s">
        <v>13</v>
      </c>
      <c r="E15" s="71">
        <v>9</v>
      </c>
      <c r="F15" s="71">
        <v>9</v>
      </c>
      <c r="G15" s="71">
        <v>0</v>
      </c>
      <c r="H15" s="72">
        <v>0</v>
      </c>
      <c r="I15" s="71">
        <v>0</v>
      </c>
      <c r="J15" s="71">
        <f>ROUNDUP(F15/9,0)</f>
        <v>1</v>
      </c>
      <c r="K15" s="71">
        <f>ROUNDUP((G15+H15+I15)/9,0)</f>
        <v>0</v>
      </c>
    </row>
    <row r="16" spans="1:11" ht="18.75" customHeight="1">
      <c r="A16" s="139" t="s">
        <v>191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</row>
    <row r="17" spans="1:19" ht="14.25" customHeight="1">
      <c r="A17" s="144" t="s">
        <v>202</v>
      </c>
      <c r="B17" s="144"/>
      <c r="C17" s="70">
        <v>2</v>
      </c>
      <c r="D17" s="70" t="s">
        <v>13</v>
      </c>
      <c r="E17" s="71">
        <v>18</v>
      </c>
      <c r="F17" s="71">
        <v>18</v>
      </c>
      <c r="G17" s="71">
        <v>0</v>
      </c>
      <c r="H17" s="72">
        <v>0</v>
      </c>
      <c r="I17" s="71">
        <v>0</v>
      </c>
      <c r="J17" s="71">
        <f>ROUNDUP(F17/9,0)</f>
        <v>2</v>
      </c>
      <c r="K17" s="71">
        <f>ROUNDUP((G17+H17+I17)/9,0)</f>
        <v>0</v>
      </c>
      <c r="M17" s="59"/>
      <c r="N17" s="58"/>
      <c r="O17" s="58"/>
      <c r="P17" s="58"/>
      <c r="Q17" s="58"/>
      <c r="R17" s="58"/>
      <c r="S17" s="58"/>
    </row>
    <row r="18" spans="1:19" ht="13.5" customHeight="1">
      <c r="A18" s="144" t="s">
        <v>203</v>
      </c>
      <c r="B18" s="144"/>
      <c r="C18" s="70">
        <v>2</v>
      </c>
      <c r="D18" s="70" t="s">
        <v>13</v>
      </c>
      <c r="E18" s="71">
        <v>18</v>
      </c>
      <c r="F18" s="71">
        <v>18</v>
      </c>
      <c r="G18" s="71">
        <v>0</v>
      </c>
      <c r="H18" s="72">
        <v>0</v>
      </c>
      <c r="I18" s="71">
        <v>0</v>
      </c>
      <c r="J18" s="71">
        <f>ROUNDUP(F18/9,0)</f>
        <v>2</v>
      </c>
      <c r="K18" s="71">
        <f>ROUNDUP((G18+H18+I18)/9,0)</f>
        <v>0</v>
      </c>
      <c r="M18" s="59"/>
      <c r="N18" s="58"/>
      <c r="O18" s="58"/>
      <c r="P18" s="58"/>
      <c r="Q18" s="58"/>
      <c r="R18" s="58"/>
      <c r="S18" s="58"/>
    </row>
    <row r="19" spans="1:11" ht="18.75" customHeight="1">
      <c r="A19" s="139" t="s">
        <v>177</v>
      </c>
      <c r="B19" s="139"/>
      <c r="C19" s="116"/>
      <c r="D19" s="116"/>
      <c r="E19" s="116"/>
      <c r="F19" s="116"/>
      <c r="G19" s="116"/>
      <c r="H19" s="116"/>
      <c r="I19" s="116"/>
      <c r="J19" s="116"/>
      <c r="K19" s="116"/>
    </row>
    <row r="20" spans="1:11" ht="15" customHeight="1">
      <c r="A20" s="140" t="s">
        <v>166</v>
      </c>
      <c r="B20" s="140"/>
      <c r="C20" s="107">
        <v>3</v>
      </c>
      <c r="D20" s="107" t="s">
        <v>13</v>
      </c>
      <c r="E20" s="107">
        <v>18</v>
      </c>
      <c r="F20" s="107">
        <v>9</v>
      </c>
      <c r="G20" s="107">
        <v>3</v>
      </c>
      <c r="H20" s="107">
        <v>0</v>
      </c>
      <c r="I20" s="107">
        <v>6</v>
      </c>
      <c r="J20" s="107">
        <f>ROUNDUP(F20/9,0)</f>
        <v>1</v>
      </c>
      <c r="K20" s="107">
        <f>ROUNDUP((G20+H20+I20)/9,0)</f>
        <v>1</v>
      </c>
    </row>
    <row r="21" spans="1:11" ht="15" customHeight="1">
      <c r="A21" s="140" t="s">
        <v>167</v>
      </c>
      <c r="B21" s="140"/>
      <c r="C21" s="107">
        <v>3</v>
      </c>
      <c r="D21" s="107" t="s">
        <v>13</v>
      </c>
      <c r="E21" s="107">
        <v>18</v>
      </c>
      <c r="F21" s="107">
        <v>9</v>
      </c>
      <c r="G21" s="107">
        <v>3</v>
      </c>
      <c r="H21" s="107">
        <v>0</v>
      </c>
      <c r="I21" s="107">
        <v>6</v>
      </c>
      <c r="J21" s="107">
        <f>ROUNDUP(F21/9,0)</f>
        <v>1</v>
      </c>
      <c r="K21" s="107">
        <f>ROUNDUP((G21+H21+I21)/9,0)</f>
        <v>1</v>
      </c>
    </row>
    <row r="22" spans="1:11" ht="18.75" customHeight="1">
      <c r="A22" s="139" t="s">
        <v>193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</row>
    <row r="23" spans="1:11" ht="12" customHeight="1">
      <c r="A23" s="144" t="s">
        <v>135</v>
      </c>
      <c r="B23" s="144"/>
      <c r="C23" s="70">
        <v>2</v>
      </c>
      <c r="D23" s="70" t="s">
        <v>13</v>
      </c>
      <c r="E23" s="71">
        <v>18</v>
      </c>
      <c r="F23" s="71">
        <v>18</v>
      </c>
      <c r="G23" s="71">
        <v>0</v>
      </c>
      <c r="H23" s="72">
        <v>0</v>
      </c>
      <c r="I23" s="71">
        <v>0</v>
      </c>
      <c r="J23" s="71">
        <f>ROUNDUP(F23/9,0)</f>
        <v>2</v>
      </c>
      <c r="K23" s="71">
        <f>ROUNDUP((G23+H23+I23)/9,0)</f>
        <v>0</v>
      </c>
    </row>
    <row r="24" spans="1:11" ht="14.25" customHeight="1">
      <c r="A24" s="144" t="s">
        <v>136</v>
      </c>
      <c r="B24" s="144"/>
      <c r="C24" s="70">
        <v>2</v>
      </c>
      <c r="D24" s="70" t="s">
        <v>13</v>
      </c>
      <c r="E24" s="71">
        <v>18</v>
      </c>
      <c r="F24" s="71">
        <v>18</v>
      </c>
      <c r="G24" s="71">
        <v>0</v>
      </c>
      <c r="H24" s="72">
        <v>0</v>
      </c>
      <c r="I24" s="71">
        <v>0</v>
      </c>
      <c r="J24" s="71">
        <f>ROUNDUP(F24/9,0)</f>
        <v>2</v>
      </c>
      <c r="K24" s="71">
        <f>ROUNDUP((G24+H24+I24)/9,0)</f>
        <v>0</v>
      </c>
    </row>
    <row r="25" spans="1:11" ht="18" customHeight="1">
      <c r="A25" s="139" t="s">
        <v>194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</row>
    <row r="26" spans="1:11" ht="14.25" customHeight="1">
      <c r="A26" s="144" t="s">
        <v>139</v>
      </c>
      <c r="B26" s="144"/>
      <c r="C26" s="70">
        <v>3</v>
      </c>
      <c r="D26" s="70" t="s">
        <v>13</v>
      </c>
      <c r="E26" s="71">
        <v>18</v>
      </c>
      <c r="F26" s="71">
        <v>9</v>
      </c>
      <c r="G26" s="71">
        <v>3</v>
      </c>
      <c r="H26" s="72">
        <v>6</v>
      </c>
      <c r="I26" s="71">
        <v>0</v>
      </c>
      <c r="J26" s="71">
        <f>ROUNDUP(F26/9,0)</f>
        <v>1</v>
      </c>
      <c r="K26" s="71">
        <f>ROUNDUP((G26+H26+I26)/9,0)</f>
        <v>1</v>
      </c>
    </row>
    <row r="27" spans="1:11" ht="15.75" customHeight="1">
      <c r="A27" s="144" t="s">
        <v>137</v>
      </c>
      <c r="B27" s="144"/>
      <c r="C27" s="70">
        <v>3</v>
      </c>
      <c r="D27" s="70" t="s">
        <v>13</v>
      </c>
      <c r="E27" s="71">
        <v>18</v>
      </c>
      <c r="F27" s="71">
        <v>9</v>
      </c>
      <c r="G27" s="71">
        <v>3</v>
      </c>
      <c r="H27" s="72">
        <v>6</v>
      </c>
      <c r="I27" s="71">
        <v>0</v>
      </c>
      <c r="J27" s="71">
        <f>ROUNDUP(F27/9,0)</f>
        <v>1</v>
      </c>
      <c r="K27" s="71">
        <f>ROUNDUP((G27+H27+I27)/9,0)</f>
        <v>1</v>
      </c>
    </row>
    <row r="28" spans="1:13" ht="18.75" customHeight="1">
      <c r="A28" s="143" t="s">
        <v>197</v>
      </c>
      <c r="B28" s="143"/>
      <c r="C28" s="119"/>
      <c r="D28" s="119"/>
      <c r="E28" s="119"/>
      <c r="F28" s="119"/>
      <c r="G28" s="119"/>
      <c r="H28" s="119"/>
      <c r="I28" s="119"/>
      <c r="J28" s="71"/>
      <c r="K28" s="71"/>
      <c r="M28" s="59"/>
    </row>
    <row r="29" spans="1:11" ht="15.75" customHeight="1">
      <c r="A29" s="140" t="s">
        <v>163</v>
      </c>
      <c r="B29" s="140"/>
      <c r="C29" s="107">
        <v>4</v>
      </c>
      <c r="D29" s="107" t="s">
        <v>13</v>
      </c>
      <c r="E29" s="107">
        <v>27</v>
      </c>
      <c r="F29" s="107">
        <v>9</v>
      </c>
      <c r="G29" s="107">
        <v>6</v>
      </c>
      <c r="H29" s="107">
        <v>12</v>
      </c>
      <c r="I29" s="107">
        <v>0</v>
      </c>
      <c r="J29" s="71">
        <f>ROUNDUP(F29/9,0)</f>
        <v>1</v>
      </c>
      <c r="K29" s="71">
        <f>ROUNDUP((G29+H29+I29)/9,0)</f>
        <v>2</v>
      </c>
    </row>
    <row r="30" spans="1:13" ht="13.5" customHeight="1">
      <c r="A30" s="140" t="s">
        <v>140</v>
      </c>
      <c r="B30" s="140"/>
      <c r="C30" s="107">
        <v>4</v>
      </c>
      <c r="D30" s="107" t="s">
        <v>13</v>
      </c>
      <c r="E30" s="107">
        <v>27</v>
      </c>
      <c r="F30" s="107">
        <v>9</v>
      </c>
      <c r="G30" s="107">
        <v>6</v>
      </c>
      <c r="H30" s="107">
        <v>12</v>
      </c>
      <c r="I30" s="107">
        <v>0</v>
      </c>
      <c r="J30" s="71">
        <f>ROUNDUP(F30/9,0)</f>
        <v>1</v>
      </c>
      <c r="K30" s="71">
        <f>ROUNDUP((G30+H30+I30)/9,0)</f>
        <v>2</v>
      </c>
      <c r="M30" s="59"/>
    </row>
    <row r="31" spans="1:13" ht="18.75" customHeight="1">
      <c r="A31" s="139" t="s">
        <v>178</v>
      </c>
      <c r="B31" s="139"/>
      <c r="C31" s="117"/>
      <c r="D31" s="117"/>
      <c r="E31" s="117"/>
      <c r="F31" s="117"/>
      <c r="G31" s="117"/>
      <c r="H31" s="117"/>
      <c r="I31" s="117"/>
      <c r="J31" s="117"/>
      <c r="K31" s="117"/>
      <c r="M31" s="59"/>
    </row>
    <row r="32" spans="1:13" ht="14.25" customHeight="1">
      <c r="A32" s="144" t="s">
        <v>142</v>
      </c>
      <c r="B32" s="144"/>
      <c r="C32" s="70">
        <v>3</v>
      </c>
      <c r="D32" s="70" t="s">
        <v>13</v>
      </c>
      <c r="E32" s="71">
        <v>18</v>
      </c>
      <c r="F32" s="71">
        <v>9</v>
      </c>
      <c r="G32" s="71">
        <v>3</v>
      </c>
      <c r="H32" s="72">
        <v>6</v>
      </c>
      <c r="I32" s="71">
        <v>0</v>
      </c>
      <c r="J32" s="71">
        <f>ROUNDUP(F32/9,0)</f>
        <v>1</v>
      </c>
      <c r="K32" s="71">
        <f>ROUNDUP((G32+H32+I32)/9,0)</f>
        <v>1</v>
      </c>
      <c r="M32" s="59"/>
    </row>
    <row r="33" spans="1:19" ht="14.25" customHeight="1">
      <c r="A33" s="144" t="s">
        <v>143</v>
      </c>
      <c r="B33" s="144"/>
      <c r="C33" s="70">
        <v>3</v>
      </c>
      <c r="D33" s="70" t="s">
        <v>13</v>
      </c>
      <c r="E33" s="71">
        <v>18</v>
      </c>
      <c r="F33" s="71">
        <v>9</v>
      </c>
      <c r="G33" s="71">
        <v>3</v>
      </c>
      <c r="H33" s="72">
        <v>6</v>
      </c>
      <c r="I33" s="71">
        <v>0</v>
      </c>
      <c r="J33" s="71">
        <f>ROUNDUP(F33/9,0)</f>
        <v>1</v>
      </c>
      <c r="K33" s="71">
        <f>ROUNDUP((G33+H33+I33)/9,0)</f>
        <v>1</v>
      </c>
      <c r="M33" s="59"/>
      <c r="N33" s="59"/>
      <c r="O33" s="59"/>
      <c r="P33" s="59"/>
      <c r="Q33" s="59"/>
      <c r="R33" s="59"/>
      <c r="S33" s="59"/>
    </row>
    <row r="34" spans="1:19" ht="18.75" customHeight="1">
      <c r="A34" s="139" t="s">
        <v>179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M34" s="59"/>
      <c r="N34" s="58"/>
      <c r="O34" s="58"/>
      <c r="P34" s="58"/>
      <c r="Q34" s="58"/>
      <c r="R34" s="58"/>
      <c r="S34" s="58"/>
    </row>
    <row r="35" spans="1:19" ht="14.25" customHeight="1">
      <c r="A35" s="144" t="s">
        <v>183</v>
      </c>
      <c r="B35" s="144"/>
      <c r="C35" s="70">
        <v>4</v>
      </c>
      <c r="D35" s="70" t="s">
        <v>13</v>
      </c>
      <c r="E35" s="71">
        <v>18</v>
      </c>
      <c r="F35" s="71">
        <v>9</v>
      </c>
      <c r="G35" s="71">
        <v>3</v>
      </c>
      <c r="H35" s="72">
        <v>0</v>
      </c>
      <c r="I35" s="71">
        <v>6</v>
      </c>
      <c r="J35" s="71">
        <f>ROUNDUP(F35/9,0)</f>
        <v>1</v>
      </c>
      <c r="K35" s="71">
        <f>ROUNDUP((G35+H35+I35)/9,0)</f>
        <v>1</v>
      </c>
      <c r="M35" s="59"/>
      <c r="N35" s="58"/>
      <c r="O35" s="58"/>
      <c r="P35" s="58"/>
      <c r="Q35" s="58"/>
      <c r="R35" s="58"/>
      <c r="S35" s="58"/>
    </row>
    <row r="36" spans="1:19" ht="14.25" customHeight="1">
      <c r="A36" s="144" t="s">
        <v>184</v>
      </c>
      <c r="B36" s="144"/>
      <c r="C36" s="70">
        <v>4</v>
      </c>
      <c r="D36" s="70" t="s">
        <v>13</v>
      </c>
      <c r="E36" s="71">
        <v>18</v>
      </c>
      <c r="F36" s="71">
        <v>9</v>
      </c>
      <c r="G36" s="71">
        <v>3</v>
      </c>
      <c r="H36" s="72">
        <v>0</v>
      </c>
      <c r="I36" s="71">
        <v>6</v>
      </c>
      <c r="J36" s="71">
        <f>ROUNDUP(F36/9,0)</f>
        <v>1</v>
      </c>
      <c r="K36" s="71">
        <f>ROUNDUP((G36+H36+I36)/9,0)</f>
        <v>1</v>
      </c>
      <c r="M36" s="59"/>
      <c r="N36" s="58"/>
      <c r="O36" s="58"/>
      <c r="P36" s="58"/>
      <c r="Q36" s="58"/>
      <c r="R36" s="58"/>
      <c r="S36" s="58"/>
    </row>
    <row r="37" spans="1:11" ht="18.75" customHeight="1">
      <c r="A37" s="139" t="s">
        <v>180</v>
      </c>
      <c r="B37" s="139"/>
      <c r="C37" s="117"/>
      <c r="D37" s="117"/>
      <c r="E37" s="117"/>
      <c r="F37" s="117"/>
      <c r="G37" s="117"/>
      <c r="H37" s="117"/>
      <c r="I37" s="117"/>
      <c r="J37" s="117"/>
      <c r="K37" s="117"/>
    </row>
    <row r="38" spans="1:11" ht="15" customHeight="1">
      <c r="A38" s="140" t="s">
        <v>138</v>
      </c>
      <c r="B38" s="140"/>
      <c r="C38" s="70">
        <v>3</v>
      </c>
      <c r="D38" s="70" t="s">
        <v>13</v>
      </c>
      <c r="E38" s="71">
        <v>18</v>
      </c>
      <c r="F38" s="71">
        <v>9</v>
      </c>
      <c r="G38" s="71">
        <v>3</v>
      </c>
      <c r="H38" s="72">
        <v>6</v>
      </c>
      <c r="I38" s="71">
        <v>0</v>
      </c>
      <c r="J38" s="71">
        <f>ROUNDUP(F38/9,0)</f>
        <v>1</v>
      </c>
      <c r="K38" s="71">
        <f>ROUNDUP((G38+H38+I38)/9,0)</f>
        <v>1</v>
      </c>
    </row>
    <row r="39" spans="1:19" ht="14.25" customHeight="1">
      <c r="A39" s="140" t="s">
        <v>185</v>
      </c>
      <c r="B39" s="140"/>
      <c r="C39" s="70">
        <v>3</v>
      </c>
      <c r="D39" s="70" t="s">
        <v>13</v>
      </c>
      <c r="E39" s="71">
        <v>18</v>
      </c>
      <c r="F39" s="71">
        <v>9</v>
      </c>
      <c r="G39" s="71">
        <v>3</v>
      </c>
      <c r="H39" s="72">
        <v>6</v>
      </c>
      <c r="I39" s="71">
        <v>0</v>
      </c>
      <c r="J39" s="71">
        <f>ROUNDUP(F39/9,0)</f>
        <v>1</v>
      </c>
      <c r="K39" s="71">
        <f>ROUNDUP((G39+H39+I39)/9,0)</f>
        <v>1</v>
      </c>
      <c r="M39" s="59"/>
      <c r="N39" s="58"/>
      <c r="O39" s="58"/>
      <c r="P39" s="58"/>
      <c r="Q39" s="58"/>
      <c r="R39" s="58"/>
      <c r="S39" s="58"/>
    </row>
    <row r="40" spans="1:19" ht="18.75" customHeight="1">
      <c r="A40" s="143" t="s">
        <v>160</v>
      </c>
      <c r="B40" s="143"/>
      <c r="C40" s="118"/>
      <c r="D40" s="118"/>
      <c r="E40" s="118"/>
      <c r="F40" s="118"/>
      <c r="G40" s="118"/>
      <c r="H40" s="118"/>
      <c r="I40" s="118"/>
      <c r="J40" s="71"/>
      <c r="K40" s="71"/>
      <c r="M40" s="59"/>
      <c r="N40" s="58"/>
      <c r="O40" s="58"/>
      <c r="P40" s="58"/>
      <c r="Q40" s="58"/>
      <c r="R40" s="58"/>
      <c r="S40" s="58"/>
    </row>
    <row r="41" spans="1:19" ht="13.5" customHeight="1">
      <c r="A41" s="140" t="s">
        <v>204</v>
      </c>
      <c r="B41" s="140"/>
      <c r="C41" s="107">
        <v>3</v>
      </c>
      <c r="D41" s="107" t="s">
        <v>13</v>
      </c>
      <c r="E41" s="107">
        <v>18</v>
      </c>
      <c r="F41" s="107">
        <v>9</v>
      </c>
      <c r="G41" s="107">
        <v>3</v>
      </c>
      <c r="H41" s="107">
        <v>6</v>
      </c>
      <c r="I41" s="107">
        <v>0</v>
      </c>
      <c r="J41" s="71">
        <f>ROUNDUP(F41/9,0)</f>
        <v>1</v>
      </c>
      <c r="K41" s="71">
        <f>ROUNDUP((G41+H41+I41)/9,0)</f>
        <v>1</v>
      </c>
      <c r="M41" s="59"/>
      <c r="N41" s="58"/>
      <c r="O41" s="58"/>
      <c r="P41" s="58"/>
      <c r="Q41" s="58"/>
      <c r="R41" s="58"/>
      <c r="S41" s="58"/>
    </row>
    <row r="42" spans="1:19" ht="15" customHeight="1">
      <c r="A42" s="140" t="s">
        <v>147</v>
      </c>
      <c r="B42" s="140"/>
      <c r="C42" s="107">
        <v>3</v>
      </c>
      <c r="D42" s="107" t="s">
        <v>13</v>
      </c>
      <c r="E42" s="107">
        <v>18</v>
      </c>
      <c r="F42" s="107">
        <v>9</v>
      </c>
      <c r="G42" s="107">
        <v>3</v>
      </c>
      <c r="H42" s="107">
        <v>6</v>
      </c>
      <c r="I42" s="107">
        <v>0</v>
      </c>
      <c r="J42" s="71">
        <f>ROUNDUP(F42/9,0)</f>
        <v>1</v>
      </c>
      <c r="K42" s="71">
        <f>ROUNDUP((G42+H42+I42)/9,0)</f>
        <v>1</v>
      </c>
      <c r="M42" s="59"/>
      <c r="N42" s="58"/>
      <c r="O42" s="58"/>
      <c r="P42" s="58"/>
      <c r="Q42" s="58"/>
      <c r="R42" s="58"/>
      <c r="S42" s="58"/>
    </row>
    <row r="43" spans="1:13" ht="18.75" customHeight="1">
      <c r="A43" s="143" t="s">
        <v>181</v>
      </c>
      <c r="B43" s="143"/>
      <c r="C43" s="120"/>
      <c r="D43" s="107"/>
      <c r="E43" s="107"/>
      <c r="F43" s="107"/>
      <c r="G43" s="107"/>
      <c r="H43" s="107"/>
      <c r="I43" s="119"/>
      <c r="J43" s="71"/>
      <c r="K43" s="71"/>
      <c r="M43" s="61"/>
    </row>
    <row r="44" spans="1:13" ht="14.25" customHeight="1">
      <c r="A44" s="140" t="s">
        <v>145</v>
      </c>
      <c r="B44" s="140"/>
      <c r="C44" s="107">
        <v>4</v>
      </c>
      <c r="D44" s="107" t="s">
        <v>12</v>
      </c>
      <c r="E44" s="107">
        <v>27</v>
      </c>
      <c r="F44" s="107">
        <v>9</v>
      </c>
      <c r="G44" s="107">
        <v>6</v>
      </c>
      <c r="H44" s="107">
        <v>12</v>
      </c>
      <c r="I44" s="107">
        <v>0</v>
      </c>
      <c r="J44" s="71">
        <f>ROUNDUP(F44/9,0)</f>
        <v>1</v>
      </c>
      <c r="K44" s="71">
        <f>ROUNDUP((G44+H44+I44)/9,0)</f>
        <v>2</v>
      </c>
      <c r="M44" s="61"/>
    </row>
    <row r="45" spans="1:13" ht="15" customHeight="1">
      <c r="A45" s="140" t="s">
        <v>146</v>
      </c>
      <c r="B45" s="140"/>
      <c r="C45" s="107">
        <v>4</v>
      </c>
      <c r="D45" s="107" t="s">
        <v>12</v>
      </c>
      <c r="E45" s="107">
        <v>27</v>
      </c>
      <c r="F45" s="107">
        <v>9</v>
      </c>
      <c r="G45" s="107">
        <v>6</v>
      </c>
      <c r="H45" s="107">
        <v>12</v>
      </c>
      <c r="I45" s="107">
        <v>0</v>
      </c>
      <c r="J45" s="71">
        <f>ROUNDUP(F45/9,0)</f>
        <v>1</v>
      </c>
      <c r="K45" s="71">
        <f>ROUNDUP((G45+H45+I45)/9,0)</f>
        <v>2</v>
      </c>
      <c r="M45" s="60"/>
    </row>
    <row r="46" spans="1:13" ht="18.75" customHeight="1">
      <c r="A46" s="143" t="s">
        <v>182</v>
      </c>
      <c r="B46" s="143"/>
      <c r="C46" s="107"/>
      <c r="D46" s="107"/>
      <c r="E46" s="107"/>
      <c r="F46" s="107"/>
      <c r="G46" s="107"/>
      <c r="H46" s="107"/>
      <c r="I46" s="107"/>
      <c r="J46" s="71"/>
      <c r="K46" s="71"/>
      <c r="M46" s="60"/>
    </row>
    <row r="47" spans="1:11" ht="13.5" customHeight="1">
      <c r="A47" s="140" t="s">
        <v>141</v>
      </c>
      <c r="B47" s="140"/>
      <c r="C47" s="107">
        <v>5</v>
      </c>
      <c r="D47" s="107" t="s">
        <v>13</v>
      </c>
      <c r="E47" s="107">
        <v>36</v>
      </c>
      <c r="F47" s="107">
        <v>18</v>
      </c>
      <c r="G47" s="107">
        <v>6</v>
      </c>
      <c r="H47" s="107">
        <v>0</v>
      </c>
      <c r="I47" s="107">
        <v>12</v>
      </c>
      <c r="J47" s="71">
        <f>ROUNDUP(F47/9,0)</f>
        <v>2</v>
      </c>
      <c r="K47" s="71">
        <f>ROUNDUP((G47+H47+I47)/9,0)</f>
        <v>2</v>
      </c>
    </row>
    <row r="48" spans="1:13" ht="15" customHeight="1">
      <c r="A48" s="140" t="s">
        <v>144</v>
      </c>
      <c r="B48" s="140"/>
      <c r="C48" s="107">
        <v>5</v>
      </c>
      <c r="D48" s="107" t="s">
        <v>13</v>
      </c>
      <c r="E48" s="107">
        <v>36</v>
      </c>
      <c r="F48" s="107">
        <v>18</v>
      </c>
      <c r="G48" s="107">
        <v>6</v>
      </c>
      <c r="H48" s="107">
        <v>0</v>
      </c>
      <c r="I48" s="107">
        <v>12</v>
      </c>
      <c r="J48" s="71">
        <f>ROUNDUP(F48/9,0)</f>
        <v>2</v>
      </c>
      <c r="K48" s="71">
        <f>ROUNDUP((G48+H48+I48)/9,0)</f>
        <v>2</v>
      </c>
      <c r="M48" s="59"/>
    </row>
    <row r="49" spans="1:13" ht="18.75" customHeight="1">
      <c r="A49" s="142"/>
      <c r="B49" s="142"/>
      <c r="C49" s="121"/>
      <c r="D49" s="121"/>
      <c r="E49" s="121"/>
      <c r="F49" s="121"/>
      <c r="G49" s="121"/>
      <c r="H49" s="121"/>
      <c r="I49" s="121"/>
      <c r="J49" s="21"/>
      <c r="K49" s="21"/>
      <c r="M49" s="59"/>
    </row>
    <row r="50" spans="1:13" ht="18.75" customHeight="1">
      <c r="A50" s="137"/>
      <c r="B50" s="138"/>
      <c r="C50" s="122"/>
      <c r="D50" s="122"/>
      <c r="E50" s="122"/>
      <c r="F50" s="122"/>
      <c r="G50" s="122"/>
      <c r="H50" s="122"/>
      <c r="I50" s="121"/>
      <c r="J50" s="21"/>
      <c r="K50" s="21"/>
      <c r="M50" s="59"/>
    </row>
    <row r="51" spans="1:11" ht="18.75" customHeight="1">
      <c r="A51" s="141"/>
      <c r="B51" s="141"/>
      <c r="C51" s="122"/>
      <c r="D51" s="122"/>
      <c r="E51" s="122"/>
      <c r="F51" s="122"/>
      <c r="G51" s="122"/>
      <c r="H51" s="122"/>
      <c r="I51" s="122"/>
      <c r="J51" s="21"/>
      <c r="K51" s="21"/>
    </row>
    <row r="52" ht="18.75" customHeight="1"/>
    <row r="53" ht="18.75" customHeight="1">
      <c r="M53" s="63"/>
    </row>
    <row r="54" ht="18.75" customHeight="1">
      <c r="M54" s="65"/>
    </row>
    <row r="55" ht="18.75" customHeight="1">
      <c r="M55" s="60"/>
    </row>
    <row r="56" ht="18.75" customHeight="1">
      <c r="M56" s="60"/>
    </row>
    <row r="57" spans="2:13" ht="18.75" customHeight="1">
      <c r="B57" s="59"/>
      <c r="M57" s="60"/>
    </row>
    <row r="58" spans="2:13" ht="18.75" customHeight="1">
      <c r="B58" s="59"/>
      <c r="C58" s="59"/>
      <c r="M58" s="62"/>
    </row>
    <row r="59" spans="2:13" ht="18.75" customHeight="1">
      <c r="B59" s="59"/>
      <c r="C59" s="59"/>
      <c r="M59" s="62"/>
    </row>
    <row r="60" spans="2:13" ht="18.75" customHeight="1">
      <c r="B60" s="59"/>
      <c r="C60" s="59"/>
      <c r="M60" s="62"/>
    </row>
    <row r="61" spans="2:13" ht="18.75" customHeight="1">
      <c r="B61" s="59"/>
      <c r="C61" s="59"/>
      <c r="M61" s="59"/>
    </row>
    <row r="62" spans="2:13" ht="18.75" customHeight="1">
      <c r="B62" s="59"/>
      <c r="C62" s="59"/>
      <c r="M62" s="59"/>
    </row>
    <row r="63" ht="18.75" customHeight="1">
      <c r="M63" s="59"/>
    </row>
    <row r="64" ht="18.75" customHeight="1"/>
    <row r="65" ht="18.75" customHeight="1"/>
    <row r="66" spans="13:19" ht="18.75" customHeight="1">
      <c r="M66" s="59"/>
      <c r="N66" s="59"/>
      <c r="O66" s="59"/>
      <c r="P66" s="59"/>
      <c r="Q66" s="59"/>
      <c r="R66" s="59"/>
      <c r="S66" s="59"/>
    </row>
    <row r="67" spans="13:19" ht="18.75" customHeight="1">
      <c r="M67" s="59"/>
      <c r="N67" s="59"/>
      <c r="O67" s="59"/>
      <c r="P67" s="59"/>
      <c r="Q67" s="59"/>
      <c r="R67" s="59"/>
      <c r="S67" s="59"/>
    </row>
    <row r="68" spans="13:19" ht="18.75" customHeight="1">
      <c r="M68" s="59"/>
      <c r="N68" s="59"/>
      <c r="O68" s="59"/>
      <c r="P68" s="59"/>
      <c r="Q68" s="59"/>
      <c r="R68" s="59"/>
      <c r="S68" s="59"/>
    </row>
    <row r="69" spans="13:19" ht="18.75" customHeight="1">
      <c r="M69" s="59"/>
      <c r="N69" s="59"/>
      <c r="O69" s="59"/>
      <c r="P69" s="59"/>
      <c r="Q69" s="59"/>
      <c r="R69" s="59"/>
      <c r="S69" s="59"/>
    </row>
    <row r="70" spans="13:19" ht="18.75" customHeight="1">
      <c r="M70" s="59"/>
      <c r="N70" s="59"/>
      <c r="O70" s="59"/>
      <c r="P70" s="59"/>
      <c r="Q70" s="59"/>
      <c r="R70" s="59"/>
      <c r="S70" s="59"/>
    </row>
    <row r="71" spans="13:19" ht="18.75" customHeight="1">
      <c r="M71" s="59"/>
      <c r="N71" s="59"/>
      <c r="O71" s="59"/>
      <c r="P71" s="59"/>
      <c r="Q71" s="59"/>
      <c r="R71" s="59"/>
      <c r="S71" s="59"/>
    </row>
    <row r="72" spans="13:19" ht="18.75" customHeight="1">
      <c r="M72" s="59"/>
      <c r="N72" s="59"/>
      <c r="O72" s="59"/>
      <c r="P72" s="59"/>
      <c r="Q72" s="59"/>
      <c r="R72" s="59"/>
      <c r="S72" s="59"/>
    </row>
    <row r="73" ht="18.75" customHeight="1"/>
    <row r="74" spans="13:19" ht="18.75" customHeight="1">
      <c r="M74" s="59"/>
      <c r="N74" s="59"/>
      <c r="O74" s="59"/>
      <c r="P74" s="59"/>
      <c r="Q74" s="59"/>
      <c r="R74" s="59"/>
      <c r="S74" s="59"/>
    </row>
    <row r="75" ht="24.75" customHeight="1"/>
    <row r="76" ht="14.25">
      <c r="L76" s="25"/>
    </row>
    <row r="77" spans="12:19" ht="14.25">
      <c r="L77" s="22"/>
      <c r="M77" s="59"/>
      <c r="N77" s="59"/>
      <c r="O77" s="59"/>
      <c r="P77" s="59"/>
      <c r="Q77" s="59"/>
      <c r="R77" s="59"/>
      <c r="S77" s="59"/>
    </row>
    <row r="78" spans="12:19" ht="14.25">
      <c r="L78" s="22"/>
      <c r="M78" s="59"/>
      <c r="N78" s="59"/>
      <c r="O78" s="59"/>
      <c r="P78" s="59"/>
      <c r="Q78" s="59"/>
      <c r="R78" s="59"/>
      <c r="S78" s="59"/>
    </row>
    <row r="79" spans="12:19" ht="14.25">
      <c r="L79" s="23"/>
      <c r="M79" s="59"/>
      <c r="N79" s="59"/>
      <c r="O79" s="59"/>
      <c r="P79" s="59"/>
      <c r="Q79" s="59"/>
      <c r="R79" s="59"/>
      <c r="S79" s="59"/>
    </row>
    <row r="80" spans="12:19" ht="14.25">
      <c r="L80" s="22"/>
      <c r="M80" s="59"/>
      <c r="N80" s="59"/>
      <c r="O80" s="59"/>
      <c r="P80" s="59"/>
      <c r="Q80" s="59"/>
      <c r="R80" s="59"/>
      <c r="S80" s="59"/>
    </row>
    <row r="81" spans="12:19" ht="14.25">
      <c r="L81" s="26"/>
      <c r="M81" s="59"/>
      <c r="N81" s="59"/>
      <c r="O81" s="59"/>
      <c r="P81" s="59"/>
      <c r="Q81" s="59"/>
      <c r="R81" s="59"/>
      <c r="S81" s="59"/>
    </row>
    <row r="82" spans="12:19" ht="14.25">
      <c r="L82" s="26"/>
      <c r="M82" s="59"/>
      <c r="N82" s="59"/>
      <c r="O82" s="59"/>
      <c r="P82" s="59"/>
      <c r="Q82" s="59"/>
      <c r="R82" s="59"/>
      <c r="S82" s="59"/>
    </row>
    <row r="83" spans="12:19" ht="14.25">
      <c r="L83" s="26"/>
      <c r="M83" s="59"/>
      <c r="N83" s="59"/>
      <c r="O83" s="59"/>
      <c r="P83" s="59"/>
      <c r="Q83" s="59"/>
      <c r="R83" s="59"/>
      <c r="S83" s="59"/>
    </row>
    <row r="84" spans="12:19" ht="14.25">
      <c r="L84" s="22"/>
      <c r="M84" s="59"/>
      <c r="N84" s="59"/>
      <c r="O84" s="59"/>
      <c r="P84" s="59"/>
      <c r="Q84" s="59"/>
      <c r="R84" s="59"/>
      <c r="S84" s="59"/>
    </row>
    <row r="85" spans="12:19" ht="14.25">
      <c r="L85" s="22"/>
      <c r="M85" s="59"/>
      <c r="N85" s="59"/>
      <c r="O85" s="59"/>
      <c r="P85" s="59"/>
      <c r="Q85" s="59"/>
      <c r="R85" s="59"/>
      <c r="S85" s="59"/>
    </row>
    <row r="86" spans="12:19" ht="14.25">
      <c r="L86" s="22"/>
      <c r="M86" s="59"/>
      <c r="N86" s="59"/>
      <c r="O86" s="59"/>
      <c r="P86" s="59"/>
      <c r="Q86" s="59"/>
      <c r="R86" s="59"/>
      <c r="S86" s="59"/>
    </row>
    <row r="87" spans="12:19" ht="14.25">
      <c r="L87" s="22"/>
      <c r="M87" s="59"/>
      <c r="N87" s="59"/>
      <c r="O87" s="59"/>
      <c r="P87" s="59"/>
      <c r="Q87" s="59"/>
      <c r="R87" s="59"/>
      <c r="S87" s="59"/>
    </row>
    <row r="88" spans="12:19" ht="14.25">
      <c r="L88" s="24"/>
      <c r="M88" s="59"/>
      <c r="N88" s="59"/>
      <c r="O88" s="59"/>
      <c r="P88" s="59"/>
      <c r="Q88" s="59"/>
      <c r="R88" s="59"/>
      <c r="S88" s="59"/>
    </row>
    <row r="89" spans="13:19" ht="14.25">
      <c r="M89" s="59"/>
      <c r="N89" s="59"/>
      <c r="O89" s="59"/>
      <c r="P89" s="59"/>
      <c r="Q89" s="59"/>
      <c r="R89" s="59"/>
      <c r="S89" s="59"/>
    </row>
    <row r="90" spans="13:19" ht="14.25">
      <c r="M90" s="59"/>
      <c r="N90" s="59"/>
      <c r="O90" s="59"/>
      <c r="P90" s="59"/>
      <c r="Q90" s="59"/>
      <c r="R90" s="59"/>
      <c r="S90" s="59"/>
    </row>
    <row r="91" spans="13:19" ht="14.25">
      <c r="M91" s="59"/>
      <c r="N91" s="59"/>
      <c r="O91" s="59"/>
      <c r="P91" s="59"/>
      <c r="Q91" s="59"/>
      <c r="R91" s="59"/>
      <c r="S91" s="59"/>
    </row>
    <row r="92" spans="13:19" ht="14.25">
      <c r="M92" s="59"/>
      <c r="N92" s="59"/>
      <c r="O92" s="59"/>
      <c r="P92" s="59"/>
      <c r="Q92" s="59"/>
      <c r="R92" s="59"/>
      <c r="S92" s="59"/>
    </row>
    <row r="93" spans="13:19" ht="14.25">
      <c r="M93" s="59"/>
      <c r="N93" s="59"/>
      <c r="O93" s="59"/>
      <c r="P93" s="59"/>
      <c r="Q93" s="59"/>
      <c r="R93" s="59"/>
      <c r="S93" s="59"/>
    </row>
    <row r="94" spans="13:19" ht="14.25">
      <c r="M94" s="59"/>
      <c r="N94" s="59"/>
      <c r="O94" s="59"/>
      <c r="P94" s="59"/>
      <c r="Q94" s="59"/>
      <c r="R94" s="59"/>
      <c r="S94" s="59"/>
    </row>
  </sheetData>
  <sheetProtection/>
  <mergeCells count="51">
    <mergeCell ref="A20:B20"/>
    <mergeCell ref="A15:B15"/>
    <mergeCell ref="A8:B8"/>
    <mergeCell ref="A16:K16"/>
    <mergeCell ref="A6:B6"/>
    <mergeCell ref="A10:B10"/>
    <mergeCell ref="A11:B11"/>
    <mergeCell ref="A12:B12"/>
    <mergeCell ref="A17:B17"/>
    <mergeCell ref="A4:K4"/>
    <mergeCell ref="A1:K1"/>
    <mergeCell ref="A2:K2"/>
    <mergeCell ref="A3:B3"/>
    <mergeCell ref="A7:K7"/>
    <mergeCell ref="A5:B5"/>
    <mergeCell ref="A22:K22"/>
    <mergeCell ref="A9:B9"/>
    <mergeCell ref="A14:B14"/>
    <mergeCell ref="A30:B30"/>
    <mergeCell ref="A19:B19"/>
    <mergeCell ref="A18:B18"/>
    <mergeCell ref="A23:B23"/>
    <mergeCell ref="A25:K25"/>
    <mergeCell ref="A21:B21"/>
    <mergeCell ref="A13:K13"/>
    <mergeCell ref="A43:B43"/>
    <mergeCell ref="A44:B44"/>
    <mergeCell ref="A45:B45"/>
    <mergeCell ref="A40:B40"/>
    <mergeCell ref="A24:B24"/>
    <mergeCell ref="A26:B26"/>
    <mergeCell ref="A27:B27"/>
    <mergeCell ref="A35:B35"/>
    <mergeCell ref="A33:B33"/>
    <mergeCell ref="A36:B36"/>
    <mergeCell ref="A39:B39"/>
    <mergeCell ref="A28:B28"/>
    <mergeCell ref="A29:B29"/>
    <mergeCell ref="A31:B31"/>
    <mergeCell ref="A32:B32"/>
    <mergeCell ref="A41:B41"/>
    <mergeCell ref="A50:B50"/>
    <mergeCell ref="A34:K34"/>
    <mergeCell ref="A38:B38"/>
    <mergeCell ref="A51:B51"/>
    <mergeCell ref="A47:B47"/>
    <mergeCell ref="A49:B49"/>
    <mergeCell ref="A48:B48"/>
    <mergeCell ref="A42:B42"/>
    <mergeCell ref="A46:B46"/>
    <mergeCell ref="A37:B37"/>
  </mergeCells>
  <printOptions/>
  <pageMargins left="0.27" right="0" top="0" bottom="0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MICHAL</cp:lastModifiedBy>
  <cp:lastPrinted>2019-09-27T13:41:55Z</cp:lastPrinted>
  <dcterms:created xsi:type="dcterms:W3CDTF">2013-01-21T11:52:24Z</dcterms:created>
  <dcterms:modified xsi:type="dcterms:W3CDTF">2019-09-29T19:14:46Z</dcterms:modified>
  <cp:category/>
  <cp:version/>
  <cp:contentType/>
  <cp:contentStatus/>
</cp:coreProperties>
</file>