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</sheets>
  <definedNames>
    <definedName name="OLE_LINK1" localSheetId="0">'Arkusz1'!#REF!</definedName>
  </definedNames>
  <calcPr fullCalcOnLoad="1"/>
</workbook>
</file>

<file path=xl/comments1.xml><?xml version="1.0" encoding="utf-8"?>
<comments xmlns="http://schemas.openxmlformats.org/spreadsheetml/2006/main">
  <authors>
    <author>Sawa</author>
  </authors>
  <commentList>
    <comment ref="A3" authorId="0">
      <text>
        <r>
          <rPr>
            <b/>
            <sz val="9"/>
            <rFont val="Tahoma"/>
            <family val="0"/>
          </rPr>
          <t>Prof.. Dr hab. Józef Sawa: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UP w Lublinie 
Zakład Zarządzania Jakością w Inżynierii Rolnicye</t>
        </r>
        <r>
          <rPr>
            <sz val="9"/>
            <rFont val="Tahoma"/>
            <family val="0"/>
          </rPr>
          <t>j</t>
        </r>
      </text>
    </comment>
  </commentList>
</comments>
</file>

<file path=xl/comments2.xml><?xml version="1.0" encoding="utf-8"?>
<comments xmlns="http://schemas.openxmlformats.org/spreadsheetml/2006/main">
  <authors>
    <author>Sawa</author>
  </authors>
  <commentList>
    <comment ref="A26" authorId="0">
      <text>
        <r>
          <rPr>
            <b/>
            <sz val="9"/>
            <rFont val="Tahoma"/>
            <family val="0"/>
          </rPr>
          <t>Sawa: Tabela 1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Kolumny do wypełnienia: 
D; E</t>
        </r>
      </text>
    </comment>
    <comment ref="A5" authorId="0">
      <text>
        <r>
          <rPr>
            <b/>
            <sz val="9"/>
            <rFont val="Tahoma"/>
            <family val="0"/>
          </rPr>
          <t xml:space="preserve">Sawa:  Tabela 0
</t>
        </r>
        <r>
          <rPr>
            <b/>
            <sz val="9"/>
            <color indexed="10"/>
            <rFont val="Tahoma"/>
            <family val="2"/>
          </rPr>
          <t>Kolumny do wypełnienia:  E</t>
        </r>
        <r>
          <rPr>
            <sz val="9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9"/>
            <rFont val="Tahoma"/>
            <family val="0"/>
          </rPr>
          <t xml:space="preserve">Sawa: Tabela 2
</t>
        </r>
        <r>
          <rPr>
            <b/>
            <sz val="9"/>
            <color indexed="10"/>
            <rFont val="Tahoma"/>
            <family val="2"/>
          </rPr>
          <t>Kolumny do wypełnienia: C; D; E; F</t>
        </r>
        <r>
          <rPr>
            <sz val="9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9"/>
            <rFont val="Tahoma"/>
            <family val="0"/>
          </rPr>
          <t xml:space="preserve">Sawa: Tabela 3
</t>
        </r>
        <r>
          <rPr>
            <b/>
            <sz val="9"/>
            <color indexed="10"/>
            <rFont val="Tahoma"/>
            <family val="2"/>
          </rPr>
          <t>Kolumny do wypełnienia: E; F; G ;J</t>
        </r>
        <r>
          <rPr>
            <sz val="9"/>
            <rFont val="Tahoma"/>
            <family val="0"/>
          </rPr>
          <t xml:space="preserve">
</t>
        </r>
      </text>
    </comment>
    <comment ref="A110" authorId="0">
      <text>
        <r>
          <rPr>
            <b/>
            <sz val="9"/>
            <rFont val="Tahoma"/>
            <family val="0"/>
          </rPr>
          <t xml:space="preserve">Sawa: Tabela 5
</t>
        </r>
        <r>
          <rPr>
            <b/>
            <sz val="9"/>
            <color indexed="10"/>
            <rFont val="Tahoma"/>
            <family val="2"/>
          </rPr>
          <t>Kolumny do wypełnienia: B; D; F; G; H; K</t>
        </r>
        <r>
          <rPr>
            <sz val="9"/>
            <rFont val="Tahoma"/>
            <family val="0"/>
          </rPr>
          <t xml:space="preserve">
</t>
        </r>
      </text>
    </comment>
    <comment ref="A138" authorId="0">
      <text>
        <r>
          <rPr>
            <b/>
            <sz val="9"/>
            <rFont val="Tahoma"/>
            <family val="0"/>
          </rPr>
          <t xml:space="preserve">Sawa:Tabela 13
</t>
        </r>
        <r>
          <rPr>
            <b/>
            <sz val="9"/>
            <color indexed="10"/>
            <rFont val="Tahoma"/>
            <family val="2"/>
          </rPr>
          <t>Kolumny do wypełnienia: C; D; E; F</t>
        </r>
        <r>
          <rPr>
            <sz val="9"/>
            <rFont val="Tahoma"/>
            <family val="0"/>
          </rPr>
          <t xml:space="preserve">
</t>
        </r>
      </text>
    </comment>
    <comment ref="A245" authorId="0">
      <text>
        <r>
          <rPr>
            <b/>
            <sz val="9"/>
            <rFont val="Tahoma"/>
            <family val="0"/>
          </rPr>
          <t>Sawa: Tabela 14</t>
        </r>
        <r>
          <rPr>
            <b/>
            <sz val="9"/>
            <color indexed="10"/>
            <rFont val="Tahoma"/>
            <family val="2"/>
          </rPr>
          <t xml:space="preserve">
Kolumny do wypełnienia: D; E; F; G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A274" authorId="0">
      <text>
        <r>
          <rPr>
            <b/>
            <sz val="9"/>
            <rFont val="Tahoma"/>
            <family val="0"/>
          </rPr>
          <t xml:space="preserve">Sawa: Tabela 15
</t>
        </r>
        <r>
          <rPr>
            <b/>
            <sz val="9"/>
            <color indexed="10"/>
            <rFont val="Tahoma"/>
            <family val="2"/>
          </rPr>
          <t>Kolumny do wypełnienia: D;</t>
        </r>
        <r>
          <rPr>
            <sz val="9"/>
            <rFont val="Tahoma"/>
            <family val="0"/>
          </rPr>
          <t xml:space="preserve">
</t>
        </r>
      </text>
    </comment>
    <comment ref="A302" authorId="0">
      <text>
        <r>
          <rPr>
            <b/>
            <sz val="9"/>
            <rFont val="Tahoma"/>
            <family val="0"/>
          </rPr>
          <t xml:space="preserve">Sawa: Tabela 16
</t>
        </r>
        <r>
          <rPr>
            <b/>
            <sz val="9"/>
            <color indexed="10"/>
            <rFont val="Tahoma"/>
            <family val="2"/>
          </rPr>
          <t>Kolumny do wypełnienia: D; E; F</t>
        </r>
        <r>
          <rPr>
            <sz val="9"/>
            <rFont val="Tahoma"/>
            <family val="0"/>
          </rPr>
          <t xml:space="preserve">
</t>
        </r>
      </text>
    </comment>
    <comment ref="A414" authorId="0">
      <text>
        <r>
          <rPr>
            <b/>
            <sz val="9"/>
            <rFont val="Tahoma"/>
            <family val="0"/>
          </rPr>
          <t>Sawa: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Odczytaj dochód rodziny,
 kolumna D 432</t>
        </r>
      </text>
    </comment>
    <comment ref="A3" authorId="0">
      <text>
        <r>
          <rPr>
            <b/>
            <sz val="9"/>
            <rFont val="Tahoma"/>
            <family val="0"/>
          </rPr>
          <t>Prof.. Dr hab. Józef Sawa: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UP w Lublinie 
Zakład Zarządzania Jakością w Inżynierii Rolnicye</t>
        </r>
        <r>
          <rPr>
            <sz val="9"/>
            <rFont val="Tahoma"/>
            <family val="0"/>
          </rPr>
          <t>j</t>
        </r>
      </text>
    </comment>
  </commentList>
</comments>
</file>

<file path=xl/sharedStrings.xml><?xml version="1.0" encoding="utf-8"?>
<sst xmlns="http://schemas.openxmlformats.org/spreadsheetml/2006/main" count="698" uniqueCount="387">
  <si>
    <t>Wyszczególnienie</t>
  </si>
  <si>
    <t>Jednostki miary</t>
  </si>
  <si>
    <t>a</t>
  </si>
  <si>
    <t>b</t>
  </si>
  <si>
    <t>c</t>
  </si>
  <si>
    <t>link:</t>
  </si>
  <si>
    <t>Powierzchnia gospodarstwa</t>
  </si>
  <si>
    <t>ha UR</t>
  </si>
  <si>
    <t>tabela 0</t>
  </si>
  <si>
    <t>Liczba osób zatrudnionych (pracownicy przeliczeniowi)</t>
  </si>
  <si>
    <t>tabela 1</t>
  </si>
  <si>
    <t>w tym członkowie rodziny</t>
  </si>
  <si>
    <t>osób</t>
  </si>
  <si>
    <t>tabela 3</t>
  </si>
  <si>
    <t xml:space="preserve">Szacunkowe łączne zatrudnienie członków rodziny w gospodarstwie </t>
  </si>
  <si>
    <t>rbh/rok.</t>
  </si>
  <si>
    <t>tabela 5</t>
  </si>
  <si>
    <t>kWh w roku</t>
  </si>
  <si>
    <t>tabela 13</t>
  </si>
  <si>
    <t>Kierunek produkcji gospodarstwa</t>
  </si>
  <si>
    <t>słownie</t>
  </si>
  <si>
    <t>tabela 14</t>
  </si>
  <si>
    <t>tabela 15</t>
  </si>
  <si>
    <t>tabela 16</t>
  </si>
  <si>
    <t>Szacowana wartość ziemi gospodarstwa</t>
  </si>
  <si>
    <t>zł</t>
  </si>
  <si>
    <t>tabela 17</t>
  </si>
  <si>
    <t>Rodzaj gruntów gospodarstwa</t>
  </si>
  <si>
    <t>Powierzchnia gospodarstwa ha</t>
  </si>
  <si>
    <t>Struktura powierzchni gospodarstwa razem</t>
  </si>
  <si>
    <t>Uwagi</t>
  </si>
  <si>
    <t>razem</t>
  </si>
  <si>
    <t>w tym  dzierżawy</t>
  </si>
  <si>
    <t>d</t>
  </si>
  <si>
    <t>e</t>
  </si>
  <si>
    <t>f</t>
  </si>
  <si>
    <t>g</t>
  </si>
  <si>
    <t>Grunty orne (GO, zasiewy)</t>
  </si>
  <si>
    <t>Łąki naturalne (TUZ)</t>
  </si>
  <si>
    <t>Pastwiska naturalne (TUZ)</t>
  </si>
  <si>
    <t>Sady (bez drzew przydomowych)</t>
  </si>
  <si>
    <t>Plantacje wieloletnie</t>
  </si>
  <si>
    <t>Inne użytki rolne (ugory, odłogi)</t>
  </si>
  <si>
    <t>Razem użytki rolne</t>
  </si>
  <si>
    <t>Lasy i tereny zadrzewione</t>
  </si>
  <si>
    <t>X</t>
  </si>
  <si>
    <t>Wody, rowy, kanały</t>
  </si>
  <si>
    <t>Powierzchnia zabudowy</t>
  </si>
  <si>
    <t>Drogi wewnętrzne</t>
  </si>
  <si>
    <t>Inne grunty</t>
  </si>
  <si>
    <t>Razem grunty, poza UR</t>
  </si>
  <si>
    <t>Ogółem powierzchnia gospodarstwa</t>
  </si>
  <si>
    <t>x</t>
  </si>
  <si>
    <t>Roślina lub rodzaj użytku</t>
  </si>
  <si>
    <t>główny</t>
  </si>
  <si>
    <t>uboczny</t>
  </si>
  <si>
    <t>Poplony, międzyplony, mulcz</t>
  </si>
  <si>
    <t xml:space="preserve">Inne </t>
  </si>
  <si>
    <t>Razem grunty orne (GO, zasiewy)</t>
  </si>
  <si>
    <t>Łąki naturalne (plony zielonej masy)</t>
  </si>
  <si>
    <t>Pastwiska naturalne (plony ziel.  masy)</t>
  </si>
  <si>
    <t>Rodzaj produkcji  roślinnej</t>
  </si>
  <si>
    <t>Produkcja główna (globalna) ton</t>
  </si>
  <si>
    <t>Produkcja główna 
Zużycie wewnętrzne (ton) w:</t>
  </si>
  <si>
    <t>Roślinna produkcja towarowa
Główna</t>
  </si>
  <si>
    <t>Roślinna produkcja towarowa
Uboczna</t>
  </si>
  <si>
    <t>produkcji</t>
  </si>
  <si>
    <t>gospodarstwie domowym (rodzina i darowizny)</t>
  </si>
  <si>
    <t>roślinnej</t>
  </si>
  <si>
    <t>zwierzęcej</t>
  </si>
  <si>
    <t>ton</t>
  </si>
  <si>
    <r>
      <t>tys</t>
    </r>
    <r>
      <rPr>
        <sz val="10"/>
        <rFont val="Arial"/>
        <family val="2"/>
      </rPr>
      <t>. zł</t>
    </r>
  </si>
  <si>
    <t xml:space="preserve">ton </t>
  </si>
  <si>
    <t>h</t>
  </si>
  <si>
    <t>i</t>
  </si>
  <si>
    <t>j</t>
  </si>
  <si>
    <t>k</t>
  </si>
  <si>
    <t>pom1</t>
  </si>
  <si>
    <t>Produkcja sadownicza</t>
  </si>
  <si>
    <t>Plantacje energetyczne</t>
  </si>
  <si>
    <t>Produkcja leśna</t>
  </si>
  <si>
    <t>Sprzedaż piasku, torfu i  innych</t>
  </si>
  <si>
    <t>Razem produkcja roślinna i leśna,  tys. zł</t>
  </si>
  <si>
    <t>Tabela 5. Bilansowe rozliczenie produkcji zwierzęcej</t>
  </si>
  <si>
    <t>Rodzaj produkcji</t>
  </si>
  <si>
    <t>Zużycie wewnętrzne (ton) w:</t>
  </si>
  <si>
    <t>Produkcja towarowa</t>
  </si>
  <si>
    <t>w gosp. domowym (rodzina i darowizny)</t>
  </si>
  <si>
    <t>Cielęta</t>
  </si>
  <si>
    <t>Jałówki - hodowlane</t>
  </si>
  <si>
    <t>Żywiec wołowy</t>
  </si>
  <si>
    <t>Prosięta</t>
  </si>
  <si>
    <t>Loszki hodowlane</t>
  </si>
  <si>
    <t>Żywiec wieprzowy</t>
  </si>
  <si>
    <t>Konie (żywiec)</t>
  </si>
  <si>
    <t>Owce i kozy (mleko)</t>
  </si>
  <si>
    <t>Wełna, skóry</t>
  </si>
  <si>
    <t>Jaja (tys. szt.)</t>
  </si>
  <si>
    <t>Żywiec drobiowy</t>
  </si>
  <si>
    <t>Inna produkcja ......................................</t>
  </si>
  <si>
    <t>Obornik</t>
  </si>
  <si>
    <t>Kompost</t>
  </si>
  <si>
    <t>Gnojowica</t>
  </si>
  <si>
    <t>Gnojówka</t>
  </si>
  <si>
    <t>Woda gnojowa</t>
  </si>
  <si>
    <t>Razem produkcja zwierzęca i inna  (tys. zł)</t>
  </si>
  <si>
    <t>Dalszy okres trwania</t>
  </si>
  <si>
    <t>Wartość odtworzeniowa (aktualna cena nowej maszyny tego typu)</t>
  </si>
  <si>
    <t>obsłudze domu i inwestycji</t>
  </si>
  <si>
    <t>lat</t>
  </si>
  <si>
    <t>zł/rok</t>
  </si>
  <si>
    <t>Inne urządzenia warsztatowe</t>
  </si>
  <si>
    <t>Inne środki techniczne (narzut)</t>
  </si>
  <si>
    <t>Rodzaj środków trwałych</t>
  </si>
  <si>
    <t>Wiek budowli</t>
  </si>
  <si>
    <t>Dalsze trwanie</t>
  </si>
  <si>
    <t>Szacunkowa wartość</t>
  </si>
  <si>
    <t>Wartość odtwo-rzeniowa</t>
  </si>
  <si>
    <t>Wyjaśnienia lub inne uwagi</t>
  </si>
  <si>
    <t>odtworzeniowa</t>
  </si>
  <si>
    <t>amortyzacji</t>
  </si>
  <si>
    <t>tys. zł/rok</t>
  </si>
  <si>
    <t>Budynki mieszkalne</t>
  </si>
  <si>
    <t>Budynki i budowle przydomowe</t>
  </si>
  <si>
    <t>Budynki inwentarskie</t>
  </si>
  <si>
    <t xml:space="preserve">Płyty i zbiorniki gnojowe </t>
  </si>
  <si>
    <t>Zbiorniki na kiszonki</t>
  </si>
  <si>
    <t>Stodoły i wiaty paszowe</t>
  </si>
  <si>
    <t>Garaże ciągników i  maszyn</t>
  </si>
  <si>
    <t>Wiaty na maszyny</t>
  </si>
  <si>
    <t>Utwardzony teren podwórza</t>
  </si>
  <si>
    <t>Warsztat, stacja paliw itp.</t>
  </si>
  <si>
    <t>Melioracje</t>
  </si>
  <si>
    <t>Ogrodzenie terenu</t>
  </si>
  <si>
    <t>Zaopatrzenie w wodę</t>
  </si>
  <si>
    <t>Zasilanie elektryczne</t>
  </si>
  <si>
    <t>Zasilanie gazowe</t>
  </si>
  <si>
    <t>Ogrzewanie budynków</t>
  </si>
  <si>
    <t>Razem (średnia) budynków i budowle</t>
  </si>
  <si>
    <t>Środki mechanizacji
(z tab.13)</t>
  </si>
  <si>
    <t>Ogółem (średnio) środki trwałe i ziemia</t>
  </si>
  <si>
    <t>w tym: budynki mieszkalne i związane z  domem (rodziną) budowle i urządzenia</t>
  </si>
  <si>
    <t xml:space="preserve">
23</t>
  </si>
  <si>
    <t>Rodzaj przychodu gospodarstwa
i rodziny rolniczej</t>
  </si>
  <si>
    <t>Wartość przychodu brutto w ciągu roku</t>
  </si>
  <si>
    <t>w przeliczeniu na:</t>
  </si>
  <si>
    <t>Struktura
%</t>
  </si>
  <si>
    <t>1 ha UR
zł/ha</t>
  </si>
  <si>
    <t>1 rbh pracy własnej
zł/rbh</t>
  </si>
  <si>
    <t>Sprzedaż produkcji roślinnej</t>
  </si>
  <si>
    <t>Sprzedaż produkcji zwierzęcej</t>
  </si>
  <si>
    <t>Spożycie domowe i darowizny własnych produktów rolniczych</t>
  </si>
  <si>
    <t>Razem przychody z końcowej produkcji rolniczej</t>
  </si>
  <si>
    <t>Sprzedaż innych produktów (drewno, piasek, kamień, torf itp.)</t>
  </si>
  <si>
    <t>Sprzedaż maszyn, złomu, zużytych
olejów itp.</t>
  </si>
  <si>
    <t>Sprzedaż opakowań i innych materiałów</t>
  </si>
  <si>
    <t>Usługi mechanizacyjne ciągnikiem, kombajnem, samochodem (bez robocizny)</t>
  </si>
  <si>
    <t>Usługi warsztatowe i inne (bez robocizny)</t>
  </si>
  <si>
    <t>Odrobek i inne zatrudnienie poza gospo-darstwem  (najem, usługi, doradztwo itp.)</t>
  </si>
  <si>
    <t>Razem usługi i produkcja pozarolnicza</t>
  </si>
  <si>
    <t>Kredyty obrotowe (coroczne)</t>
  </si>
  <si>
    <t xml:space="preserve">Kredyty inwestycyjne </t>
  </si>
  <si>
    <t>Dopłaty bezpośrednie i inne z ARiMR</t>
  </si>
  <si>
    <t>Zwrot podatku VAT i akcyzy</t>
  </si>
  <si>
    <t>Emerytury, renty, odszkodowania i inne</t>
  </si>
  <si>
    <t>Razem kredyty, dotacje, renty i inne</t>
  </si>
  <si>
    <t>Ogółem przychody brutto (suma bilansowa)</t>
  </si>
  <si>
    <t>Rodzaj rozchodu (nakładu materialnego i niematerialnego</t>
  </si>
  <si>
    <t>Rozchody-zużycie w ciągu roku</t>
  </si>
  <si>
    <t xml:space="preserve">Uwagi </t>
  </si>
  <si>
    <t>Liczba  jednostek</t>
  </si>
  <si>
    <t>Cena  jednostki</t>
  </si>
  <si>
    <t>Razem</t>
  </si>
  <si>
    <t>Zakup nasion</t>
  </si>
  <si>
    <t>Zakup sadzeniaków</t>
  </si>
  <si>
    <t>Zakup rozsad i sadzonek</t>
  </si>
  <si>
    <t>Zakup pasz i komponentów paszowych</t>
  </si>
  <si>
    <t>Zakup słomy, obornika i innych</t>
  </si>
  <si>
    <t>Zakup zwierząt hodowlanych</t>
  </si>
  <si>
    <t>A. Razem produkty pochodzenia rolniczego</t>
  </si>
  <si>
    <t>Nawozy wapniowe (nazwa)</t>
  </si>
  <si>
    <t>Nawozy azotowe (nazwa)</t>
  </si>
  <si>
    <t>Nawozy fosforowe (nazwa)</t>
  </si>
  <si>
    <t>Nawozy potasowe (nazwa)</t>
  </si>
  <si>
    <t>Nawozy wieloskładnikowe (nazwa)</t>
  </si>
  <si>
    <t>Nawozy dolistne i inne (nazwa)</t>
  </si>
  <si>
    <t>Środki ochrony roślin (nazwa)</t>
  </si>
  <si>
    <t>Leki i inne (nazwa)</t>
  </si>
  <si>
    <t>Środki czystości (nazwa)</t>
  </si>
  <si>
    <t>Inne chemiczne (nazwa)</t>
  </si>
  <si>
    <t>B. Razem agrochemikalia</t>
  </si>
  <si>
    <t>Paliwa stałe (nazwa)</t>
  </si>
  <si>
    <t>Paliwa ciekłe (nazwa)</t>
  </si>
  <si>
    <t>Paliwa gazowe (nazwa)</t>
  </si>
  <si>
    <t>Energia elektryczna</t>
  </si>
  <si>
    <t>Odnawialne zasoby energii (nazwa)</t>
  </si>
  <si>
    <t>C. Razem bezpośrednie nośniki energii</t>
  </si>
  <si>
    <r>
      <t>Tabela 16. cd.</t>
    </r>
    <r>
      <rPr>
        <b/>
        <sz val="10"/>
        <rFont val="Arial Narrow"/>
        <family val="2"/>
      </rPr>
      <t xml:space="preserve"> </t>
    </r>
    <r>
      <rPr>
        <b/>
        <sz val="10"/>
        <rFont val="Arial"/>
        <family val="2"/>
      </rPr>
      <t>Rozchody ponoszone w ciągu roku na działalność gospodarczą z szacunkowym wydzieleniem nakładów ponoszonych na utrzymanie domu (rodziny)</t>
    </r>
  </si>
  <si>
    <t>Opłaty za zużytą wodę</t>
  </si>
  <si>
    <t>Opłaty telefoniczne, radiowe i  telewizyjne</t>
  </si>
  <si>
    <t>Opłaty internetowe itp.</t>
  </si>
  <si>
    <t>Części wymienne i akcesoria do napraw własnych</t>
  </si>
  <si>
    <t>Oleje smarowe, smary i środki antykorozyjne</t>
  </si>
  <si>
    <t>Materiały do napraw środków technicznych</t>
  </si>
  <si>
    <t>Materiały eksploatacyjne (sznurek, worki, folia)</t>
  </si>
  <si>
    <t>Materiały budowlane do napraw i konserwacji</t>
  </si>
  <si>
    <t>Inne opłaty i materiały</t>
  </si>
  <si>
    <t>D. Razem opłaty i materiały</t>
  </si>
  <si>
    <t>Usługi konserwacyjno-budowlane (bez robocizny bezpośredniej)</t>
  </si>
  <si>
    <t>Usługi warsztatowe (bez robocizny bezpośredniej)</t>
  </si>
  <si>
    <t>Ciągnikowe usługi mechanizacyjne (bez robocizny bezpośredniej)</t>
  </si>
  <si>
    <t>Kombajnowe usługi mechanizacyjne (bez robocizny bezpośredniej)</t>
  </si>
  <si>
    <t>Samochodowe usługi transportowe (bez robocizny bezpośredniej)</t>
  </si>
  <si>
    <t>Usługi zootechniczne i weterynaryjne (bez usługi bezpośredniej)</t>
  </si>
  <si>
    <t>Usługi doradcze i inne (bez robocizny bezpośredniej)</t>
  </si>
  <si>
    <t>Inne usługi</t>
  </si>
  <si>
    <t>E. Razem  usługi</t>
  </si>
  <si>
    <t>Podatek rolny i od nieruchomości)</t>
  </si>
  <si>
    <t>Składka obowiązkowa ubezpieczenia ludzi (KRUS)</t>
  </si>
  <si>
    <t>Ubezpieczenia komunikacyjne i inne obowiązk.</t>
  </si>
  <si>
    <t>Ubezpieczenia dobrowolne (jakie)</t>
  </si>
  <si>
    <t>Inne ubezpieczenia i opłaty (jakie)</t>
  </si>
  <si>
    <t>Spłaty kredytów obrotowych i odsetek</t>
  </si>
  <si>
    <t>Spłaty kredytów inwestycyjnych i odsetek</t>
  </si>
  <si>
    <t>Inne rozchody niematerialne</t>
  </si>
  <si>
    <t>F. Razem rozchody niematerialne</t>
  </si>
  <si>
    <t>Wynagrodzenie stałych pracownik. najemnych</t>
  </si>
  <si>
    <t>Wynagrodzenie sezonowych prac. najemnych</t>
  </si>
  <si>
    <t>Szacunkowa wartość pomocy sąsiedzkiej (odrobek)</t>
  </si>
  <si>
    <t>Robocizna bezpośr. usług mechanizacyjnych</t>
  </si>
  <si>
    <t>Robocizna bezpośrednia usług transportowych</t>
  </si>
  <si>
    <t>Robocizna bezpośrednia usług warsztatowych</t>
  </si>
  <si>
    <t>Robocizna bezpośrednia usług budowlanych</t>
  </si>
  <si>
    <t>Szacunkowa wartość pracy bezpośredniej w usługach zootechnicznych, weterynaryjnych i doradczych</t>
  </si>
  <si>
    <t>Inne wynagrodzenia za pracę obcą</t>
  </si>
  <si>
    <t>G. Razem wynagrodzenie bezpośrednie pracowników najemnych</t>
  </si>
  <si>
    <t>Zakup ziemi  lub opłata za dzierżawę</t>
  </si>
  <si>
    <t xml:space="preserve">Zakup maszyn i środków technicznych </t>
  </si>
  <si>
    <t xml:space="preserve">Zakup materiałów do inwestycji budowlanych </t>
  </si>
  <si>
    <t>Usługi budowlano inwestycyjne</t>
  </si>
  <si>
    <t>Inne rozchody inwestycyjne</t>
  </si>
  <si>
    <t>H. Razem inw. odtworzeniowe i  rozwojowe</t>
  </si>
  <si>
    <t>I. Ogółem rozchody (bez  robocizny własnej)</t>
  </si>
  <si>
    <r>
      <t xml:space="preserve">        </t>
    </r>
    <r>
      <rPr>
        <sz val="10"/>
        <color indexed="10"/>
        <rFont val="Arial"/>
        <family val="2"/>
      </rPr>
      <t xml:space="preserve">lub </t>
    </r>
    <r>
      <rPr>
        <sz val="8"/>
        <color indexed="10"/>
        <rFont val="Arial Narrow"/>
        <family val="2"/>
      </rPr>
      <t>I =   A+B+C+D+E+F+G+H</t>
    </r>
  </si>
  <si>
    <t>Rodzaj przychodu, rozchodu lub dochodu</t>
  </si>
  <si>
    <t>Wartość rocznych obrotów</t>
  </si>
  <si>
    <t>Razem 
tys. zł</t>
  </si>
  <si>
    <t>na 1 ha UR
tys. zł</t>
  </si>
  <si>
    <t>Przychody brutto, suma bilansowa wartości produkcji i usług (z tab. 15)</t>
  </si>
  <si>
    <t>Produkcyjne rozchody materialne bezpośrednie (bez domu) (z tab. 16 A + B)</t>
  </si>
  <si>
    <t>Technologiczne nadwyżki bezpośrednie</t>
  </si>
  <si>
    <t>Produkcyjne rozchody materialne pośrednie (bez domu) (z tab. 16 C+D+E)</t>
  </si>
  <si>
    <t>Różnica bilansowa, produkcja czysta, WDB, dochód globalny</t>
  </si>
  <si>
    <t>Podatki, ubezpieczenia, świadczenia i inne niematerialne (bez wydatków na dom) (z tab. 16 F)</t>
  </si>
  <si>
    <t>Dochód rolniczego gospodarstwa brutto</t>
  </si>
  <si>
    <t>Wynagrodzenie za pracę obcą  (z tab. 16 G)</t>
  </si>
  <si>
    <t>Produkcyjne wydatki inwestycyjne
(bez domowych) (z tab. 16 H)</t>
  </si>
  <si>
    <t>Dochód rodziny rolnika brutto</t>
  </si>
  <si>
    <t>Domowe spożycie własnych produktów i ich darowizny  (z tab. 15)</t>
  </si>
  <si>
    <t>Dochód rodziny rolniczej netto</t>
  </si>
  <si>
    <t>Różnica pomiędzy oszacowaną amortyzacją produkcyjnych środków trwałych a poniesionymi wydatkami inwestycyjnymi (±) (z tab. 15 i tab. 16 H)</t>
  </si>
  <si>
    <t>Średnie (2%) oprocentowanie wartości odtworzeniowej produkcyjnych środków trwałych i ziemi</t>
  </si>
  <si>
    <t>Bilansowy zysk (+) lub strata (-) działalności gospodarstwa rodzinnego</t>
  </si>
  <si>
    <t>tabela 2</t>
  </si>
  <si>
    <t>stan średni zwierząt</t>
  </si>
  <si>
    <t>Krowy mleczne</t>
  </si>
  <si>
    <t>sztuk w roku</t>
  </si>
  <si>
    <t>zużycie dom</t>
  </si>
  <si>
    <t>UR</t>
  </si>
  <si>
    <t>Struktura zasiewów</t>
  </si>
  <si>
    <t>Bilans pr. roślinna</t>
  </si>
  <si>
    <t xml:space="preserve"> Maszyny</t>
  </si>
  <si>
    <t>Budynki</t>
  </si>
  <si>
    <t>Przychody</t>
  </si>
  <si>
    <t>Rozchody</t>
  </si>
  <si>
    <t>Założenia</t>
  </si>
  <si>
    <t>OBSADA</t>
  </si>
  <si>
    <t xml:space="preserve"> Rodzaj i typ środka technicznego i ew. moc (kW) jego silnika</t>
  </si>
  <si>
    <r>
      <t xml:space="preserve">Np. </t>
    </r>
    <r>
      <rPr>
        <sz val="10"/>
        <rFont val="Arial"/>
        <family val="2"/>
      </rPr>
      <t>Pszenica ozima</t>
    </r>
    <r>
      <rPr>
        <sz val="10"/>
        <color indexed="12"/>
        <rFont val="Arial Narrow"/>
        <family val="2"/>
      </rPr>
      <t xml:space="preserve"> 
</t>
    </r>
  </si>
  <si>
    <t>itd………</t>
  </si>
  <si>
    <t>Wskaźniki planowane</t>
  </si>
  <si>
    <t>DOCHÓD RODZINY</t>
  </si>
  <si>
    <t>Produkcja
globalna ton</t>
  </si>
  <si>
    <t xml:space="preserve">działalności produkcyjnej   </t>
  </si>
  <si>
    <t>poza gospodarstwem
darstwem</t>
  </si>
  <si>
    <t>Roczne godzinowe  wykorzystanie w :</t>
  </si>
  <si>
    <t>Szacunkowa amortyzacja</t>
  </si>
  <si>
    <t>Wiek maszyny</t>
  </si>
  <si>
    <t>razem  tys.zł</t>
  </si>
  <si>
    <t>w tys.zł/ha UR</t>
  </si>
  <si>
    <t>Powierzchnia</t>
  </si>
  <si>
    <r>
      <t>m</t>
    </r>
    <r>
      <rPr>
        <vertAlign val="superscript"/>
        <sz val="10"/>
        <rFont val="Arial Narrow"/>
        <family val="2"/>
      </rPr>
      <t>2</t>
    </r>
  </si>
  <si>
    <r>
      <t>Silosy ziarna i pasz  (m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lub ton)</t>
    </r>
  </si>
  <si>
    <t xml:space="preserve">razem  tys.zł
</t>
  </si>
  <si>
    <t>Powierzchnia
ha</t>
  </si>
  <si>
    <t>Plon   ton/ha</t>
  </si>
  <si>
    <t>Produkcja globalna  ton</t>
  </si>
  <si>
    <r>
      <t>Jednostka
(t, szt. I, 
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i inne)</t>
    </r>
  </si>
  <si>
    <r>
      <t xml:space="preserve">średnia cena 
 </t>
    </r>
    <r>
      <rPr>
        <sz val="10"/>
        <rFont val="Arial Narrow"/>
        <family val="2"/>
      </rPr>
      <t>zł/t   w regionie</t>
    </r>
  </si>
  <si>
    <t>Wskaźniki uzyskane</t>
  </si>
  <si>
    <t>godziny</t>
  </si>
  <si>
    <t>Bilans pr. Zwierzę-cych</t>
  </si>
  <si>
    <t>PRAWDA jeżeli zgadza się z UR w tabeli 0, Fałsz jeżeli nie zgadza się z UR w tabeli 0.</t>
  </si>
  <si>
    <t>Uwaga:</t>
  </si>
  <si>
    <t>Ziemia gospodarstwa (ha UR)</t>
  </si>
  <si>
    <t>Eksploatacyjne i inwestycyjne wydatki domowe  nie dotyczy (z tab. 16 I)</t>
  </si>
  <si>
    <t>Kukurydza</t>
  </si>
  <si>
    <t>ciągnik  2</t>
  </si>
  <si>
    <t>przyczepy 4</t>
  </si>
  <si>
    <t>uprawowe</t>
  </si>
  <si>
    <t>zbiór</t>
  </si>
  <si>
    <t>ochrona i nawożenie</t>
  </si>
  <si>
    <t>gospodarcze</t>
  </si>
  <si>
    <t>produkcja zwierzęca</t>
  </si>
  <si>
    <t>warsztatowe</t>
  </si>
  <si>
    <t>Cena  jednostki tyś</t>
  </si>
  <si>
    <r>
      <t xml:space="preserve"> </t>
    </r>
    <r>
      <rPr>
        <sz val="10"/>
        <rFont val="Arial Narrow"/>
        <family val="2"/>
      </rPr>
      <t>x</t>
    </r>
  </si>
  <si>
    <r>
      <t>Razem (średnio)</t>
    </r>
    <r>
      <rPr>
        <b/>
        <sz val="10"/>
        <color indexed="10"/>
        <rFont val="Arial Narrow"/>
        <family val="2"/>
      </rPr>
      <t>UWAGA w tys. Zł</t>
    </r>
  </si>
  <si>
    <t>UWAGA w tys. Zł</t>
  </si>
  <si>
    <t>tys. Zł</t>
  </si>
  <si>
    <t>średnia cena tys.zł/t w regionie</t>
  </si>
  <si>
    <t>średnia  cena 
tys.zł/ton</t>
  </si>
  <si>
    <t>tys. na 1 rbh produkcyjnej pracy własnej (rodziny)</t>
  </si>
  <si>
    <t>Łąki</t>
  </si>
  <si>
    <r>
      <t xml:space="preserve">Obsada zwierząt/ wydajność od 1 sztuki                </t>
    </r>
    <r>
      <rPr>
        <sz val="10"/>
        <color indexed="10"/>
        <rFont val="Arial"/>
        <family val="2"/>
      </rPr>
      <t xml:space="preserve"> ton</t>
    </r>
  </si>
  <si>
    <t>nie dotyczy</t>
  </si>
  <si>
    <t>Struktura UR %</t>
  </si>
  <si>
    <t>Szacowane zużycie nawozów mineralnych zł NPK</t>
  </si>
  <si>
    <t xml:space="preserve">Zakładany poziom środków ochrony roślin </t>
  </si>
  <si>
    <t>wartość rozchodu w tys.  zł.</t>
  </si>
  <si>
    <t>wartość rozchodu w tys. zł.</t>
  </si>
  <si>
    <t>tys. zł/haUR</t>
  </si>
  <si>
    <t>tys, zł/haUR</t>
  </si>
  <si>
    <t>tys,zł</t>
  </si>
  <si>
    <t>Sprzedaż substancji organicznej z gospodarstwa</t>
  </si>
  <si>
    <t>tys.zł</t>
  </si>
  <si>
    <t xml:space="preserve">Szacowane zużycie energii elektrycznej </t>
  </si>
  <si>
    <t>Typ rozłogu</t>
  </si>
  <si>
    <t>Ugory, odłogi itp. Rośliny energetyczne lasy.</t>
  </si>
  <si>
    <t>Dochód rodziny rolniczej</t>
  </si>
  <si>
    <t>szacunkowo DJP w gospodarstwie</t>
  </si>
  <si>
    <t>Szacunkowo DJP</t>
  </si>
  <si>
    <t>DJP /ha UR</t>
  </si>
  <si>
    <t>Bilans gosp. I możliwoścji inwestycyjne</t>
  </si>
  <si>
    <t>Sprzedaż złomu i maszyn</t>
  </si>
  <si>
    <t>Szacowane możliwoścji inwestycyjne i modernizacyjne gospodarstwa tys. zł na rok</t>
  </si>
  <si>
    <t>Zakładane wynagrodzenie parytetowe wg członków rodziny rolnika zł za 1 rbh</t>
  </si>
  <si>
    <t>OSZACOWANA AMORTYZACJA ŚRODKÓW TRWAŁYCH tys. zł</t>
  </si>
  <si>
    <t>MOŻLIWOŚCI MODERNIZACYJNE GOSPODARSTWA tys.zł</t>
  </si>
  <si>
    <t>MOŻLIWOŚCI INWESTYCYJNE GOSPODARSTWA tys. zł</t>
  </si>
  <si>
    <t xml:space="preserve"> Struktura UR</t>
  </si>
  <si>
    <t xml:space="preserve"> Maszyny i amortyzacja</t>
  </si>
  <si>
    <t>Budynki i inne środki trwałe</t>
  </si>
  <si>
    <r>
      <t xml:space="preserve">małe litery  f  </t>
    </r>
    <r>
      <rPr>
        <b/>
        <strike/>
        <sz val="10"/>
        <color indexed="10"/>
        <rFont val="Arial"/>
        <family val="2"/>
      </rPr>
      <t>.n.</t>
    </r>
  </si>
  <si>
    <t>MOŻLIWOŚCI MODERNIZACYJNE GOSPODARSTWA BEZ UWZGLĘDNIANIA OPROCENTOWANIA ŚRODÓW TRWAŁYCJ (2% od ich wartości odtworzeniowej) tys.zł</t>
  </si>
  <si>
    <t>Różnica pomiędzy  poniesionymi wydatkami inwestycyjnymi a oszacowaną amortyzacją produkcyjnych środków trwałych (±) (z tab. 15 i tab. 16 H)</t>
  </si>
  <si>
    <r>
      <t>ZŁOTYCH</t>
    </r>
    <r>
      <rPr>
        <sz val="10"/>
        <rFont val="Arial"/>
        <family val="2"/>
      </rPr>
      <t xml:space="preserve"> nadwyżki bilansowego zysku rodziny rolnika nad wycenioną przacą własna, przy przyjętym poziomie płacy za 1 rbh. </t>
    </r>
  </si>
  <si>
    <t xml:space="preserve">ZŁOTYCH nadwyżki bilansowego zysku rodziny rolnika bez oprocentowania (2%) od wartości odtworzeniowej środków trwałych  nad wycenioną przacą własna, przy przyjętym poziomie płacy za 1 rbh. </t>
  </si>
  <si>
    <t>tabela 4</t>
  </si>
  <si>
    <t>tabela 6</t>
  </si>
  <si>
    <t>tabela 7</t>
  </si>
  <si>
    <t>tabela 8</t>
  </si>
  <si>
    <t>tabela 9</t>
  </si>
  <si>
    <t>tabela 10</t>
  </si>
  <si>
    <t>tabela1</t>
  </si>
  <si>
    <t>Tabela 2. Powierzchnia gospodarstwa i struktura UR</t>
  </si>
  <si>
    <t>Tabela 3. Struktura zasiewów i produkcji roślinnej</t>
  </si>
  <si>
    <r>
      <t>Tabela 4. Bilansowe rozliczenie rolniczej produkcji roślinnej -</t>
    </r>
    <r>
      <rPr>
        <b/>
        <sz val="12"/>
        <color indexed="10"/>
        <rFont val="Arial"/>
        <family val="2"/>
      </rPr>
      <t xml:space="preserve"> produkcja towarowa</t>
    </r>
  </si>
  <si>
    <t>Tabela 6. Wyposażenie techniczne i wykorzystanie własnych środków mechanizacji</t>
  </si>
  <si>
    <t>Tabela 7. Wyposażenie w budynki, budowle i inne środki trwałe</t>
  </si>
  <si>
    <t>Tabela 8. Przychody brutto uzyskane w ciągu roku przez gospodarstwo rodzinne</t>
  </si>
  <si>
    <t>Tabela 9. Rozchody ponoszone w ciągu roku na działalność gospodarczą z szacunkowym wydzieleniem nakładów ponoszonych na utrzymanie domu (rodziny)</t>
  </si>
  <si>
    <t>Tabela 10 Bilans wyników całorocznej działalności gospodarstwa rodzinnego możliwości modernizacyjne</t>
  </si>
  <si>
    <t>Bilans gosp. I możliwoścjimodrenizacyjne</t>
  </si>
  <si>
    <t>Tabele wiodące w opisie</t>
  </si>
  <si>
    <t>(arkusz wiodący)</t>
  </si>
  <si>
    <t>Tabela 1 . Założenia wstępne</t>
  </si>
  <si>
    <t>Tabela 4. Bilansowe rozliczenie rolniczej produkcji roślinnej - produkcja towarowa</t>
  </si>
  <si>
    <t>Tabela 9. Rozchody ponoszone w ciągu roku na działalność gospodarczą</t>
  </si>
  <si>
    <r>
      <t xml:space="preserve">OPIS GOSPODARSTWA - SZACOWANIE DOCHODU RODZINY ROLNIKA i możliwości modernizacji gospodarstwa </t>
    </r>
    <r>
      <rPr>
        <b/>
        <sz val="14"/>
        <color indexed="10"/>
        <rFont val="Arial"/>
        <family val="2"/>
      </rPr>
      <t>(opis patrz Arkusz 1)</t>
    </r>
  </si>
  <si>
    <t>Tabela 10. Bilans wyników całorocznej działalności gospodarstwa rodzinnego i możliwości modernizacji</t>
  </si>
  <si>
    <t>floyd</t>
  </si>
  <si>
    <r>
      <t>OPIS GOSPODARSTWA - SZACOWANIE DOCHODU RODZINY ROLNIKA i możliwości modernizacji gospodarstwa</t>
    </r>
    <r>
      <rPr>
        <b/>
        <vertAlign val="superscript"/>
        <sz val="16"/>
        <color indexed="12"/>
        <rFont val="Arial"/>
        <family val="2"/>
      </rPr>
      <t>1)</t>
    </r>
    <r>
      <rPr>
        <b/>
        <sz val="16"/>
        <color indexed="12"/>
        <rFont val="Arial"/>
        <family val="2"/>
      </rPr>
      <t xml:space="preserve"> </t>
    </r>
  </si>
  <si>
    <t>1)  UWAGA</t>
  </si>
  <si>
    <t>Tabela  1.  Założenia wstępne - zakładane wskaźniki ekonomiczno-rolnicze gospodarstwa   (Zestawienie)</t>
  </si>
  <si>
    <t>"Opis gospodarstwa" wykonano w ramach projektu  NCBiR nr NR 12 0043 06/2009 pt. Technologiczna i ekologiczna modernizacja wybranych gospodarstw rodzinnych". Projekt realizowany od 2009 r. w IBMER Warszawa a następnie w Instytucie Technologiczno Przyrodniczym w Falentach (ITP) Oddział Warszawa. Koordynator projektu Prof. dr hab. Zdzisław Wójcicki. W prokekcie uczestniczą zespoły pracowników z: UR Kraków; UP Lublin; UP Poznań; ZP Siedlce; SGGW Warszawa. Bezpośrednimi wykonawcy z UP Lublinie:                                         Prof.dr hab. Józef Sawa;                                                                  dr inż. Sławomir Kocira;                                         dr inż. Stanisław Parafiniuk</t>
  </si>
  <si>
    <t>Zakładany poziom zużycia pasz treściwych na tys. zł prod. Towarowej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</si>
</sst>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  <numFmt numFmtId="166" formatCode="#,##0.0\ [$zł-415];[Red]\-#,##0.0\ [$zł-415]"/>
    <numFmt numFmtId="167" formatCode="#,##0.000\ [$zł-415];[Red]\-#,##0.000\ [$zł-415]"/>
    <numFmt numFmtId="168" formatCode="#,##0.0000\ [$zł-415];[Red]\-#,##0.0000\ [$zł-415]"/>
    <numFmt numFmtId="169" formatCode="0.0000000"/>
    <numFmt numFmtId="170" formatCode="0.000000"/>
    <numFmt numFmtId="171" formatCode="0.00000"/>
    <numFmt numFmtId="172" formatCode="0.0000"/>
    <numFmt numFmtId="173" formatCode="0.00000000"/>
    <numFmt numFmtId="174" formatCode="0.00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90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sz val="12"/>
      <name val="Arial Narrow"/>
      <family val="2"/>
    </font>
    <font>
      <strike/>
      <sz val="10"/>
      <name val="Arial Narrow"/>
      <family val="2"/>
    </font>
    <font>
      <sz val="8"/>
      <color indexed="10"/>
      <name val="Arial Narrow"/>
      <family val="2"/>
    </font>
    <font>
      <vertAlign val="superscript"/>
      <sz val="10"/>
      <name val="Arial Narrow"/>
      <family val="2"/>
    </font>
    <font>
      <sz val="12"/>
      <color indexed="10"/>
      <name val="Arial"/>
      <family val="2"/>
    </font>
    <font>
      <b/>
      <sz val="9.5"/>
      <name val="Arial Narrow"/>
      <family val="2"/>
    </font>
    <font>
      <b/>
      <sz val="12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.5"/>
      <color indexed="12"/>
      <name val="Arial Narrow"/>
      <family val="2"/>
    </font>
    <font>
      <i/>
      <sz val="9"/>
      <color indexed="61"/>
      <name val="Arial Narrow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color indexed="10"/>
      <name val="Tahoma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b/>
      <sz val="9"/>
      <name val="Arial Narrow"/>
      <family val="2"/>
    </font>
    <font>
      <sz val="9.5"/>
      <name val="Arial Narrow"/>
      <family val="2"/>
    </font>
    <font>
      <b/>
      <sz val="11"/>
      <name val="Arial Narrow"/>
      <family val="2"/>
    </font>
    <font>
      <b/>
      <sz val="10"/>
      <color indexed="57"/>
      <name val="Arial Narrow"/>
      <family val="2"/>
    </font>
    <font>
      <b/>
      <vertAlign val="superscript"/>
      <sz val="10"/>
      <name val="Arial Narrow"/>
      <family val="2"/>
    </font>
    <font>
      <b/>
      <sz val="11"/>
      <color indexed="17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trike/>
      <sz val="10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2"/>
      <color indexed="18"/>
      <name val="Arial"/>
      <family val="2"/>
    </font>
    <font>
      <b/>
      <sz val="14"/>
      <color indexed="18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vertAlign val="superscript"/>
      <sz val="16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medium"/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27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9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17" fillId="0" borderId="18" xfId="0" applyFont="1" applyBorder="1" applyAlignment="1">
      <alignment/>
    </xf>
    <xf numFmtId="0" fontId="18" fillId="0" borderId="15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8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7" fillId="0" borderId="13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37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9" xfId="0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/>
    </xf>
    <xf numFmtId="0" fontId="8" fillId="0" borderId="41" xfId="0" applyFont="1" applyBorder="1" applyAlignment="1">
      <alignment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45" xfId="0" applyFont="1" applyBorder="1" applyAlignment="1">
      <alignment/>
    </xf>
    <xf numFmtId="0" fontId="0" fillId="0" borderId="46" xfId="0" applyBorder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7" fillId="0" borderId="39" xfId="0" applyFont="1" applyBorder="1" applyAlignment="1">
      <alignment vertical="center" wrapText="1"/>
    </xf>
    <xf numFmtId="0" fontId="7" fillId="0" borderId="4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6" xfId="0" applyFont="1" applyBorder="1" applyAlignment="1">
      <alignment wrapText="1"/>
    </xf>
    <xf numFmtId="0" fontId="18" fillId="0" borderId="46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0" xfId="0" applyFont="1" applyBorder="1" applyAlignment="1">
      <alignment wrapText="1"/>
    </xf>
    <xf numFmtId="0" fontId="0" fillId="0" borderId="0" xfId="0" applyBorder="1" applyAlignment="1">
      <alignment/>
    </xf>
    <xf numFmtId="0" fontId="19" fillId="34" borderId="41" xfId="0" applyFont="1" applyFill="1" applyBorder="1" applyAlignment="1">
      <alignment wrapText="1"/>
    </xf>
    <xf numFmtId="0" fontId="3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8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7" fillId="35" borderId="49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59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/>
    </xf>
    <xf numFmtId="0" fontId="0" fillId="35" borderId="23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8" fillId="35" borderId="42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165" fontId="7" fillId="35" borderId="42" xfId="0" applyNumberFormat="1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 vertical="center"/>
    </xf>
    <xf numFmtId="165" fontId="7" fillId="35" borderId="2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165" fontId="7" fillId="35" borderId="16" xfId="0" applyNumberFormat="1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8" fillId="35" borderId="61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6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9" fillId="35" borderId="62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165" fontId="19" fillId="35" borderId="51" xfId="0" applyNumberFormat="1" applyFont="1" applyFill="1" applyBorder="1" applyAlignment="1">
      <alignment horizontal="center" vertical="center"/>
    </xf>
    <xf numFmtId="165" fontId="8" fillId="35" borderId="12" xfId="0" applyNumberFormat="1" applyFont="1" applyFill="1" applyBorder="1" applyAlignment="1">
      <alignment horizontal="center" vertical="center"/>
    </xf>
    <xf numFmtId="165" fontId="19" fillId="35" borderId="10" xfId="0" applyNumberFormat="1" applyFont="1" applyFill="1" applyBorder="1" applyAlignment="1">
      <alignment horizontal="center" vertical="center"/>
    </xf>
    <xf numFmtId="0" fontId="19" fillId="35" borderId="63" xfId="0" applyFont="1" applyFill="1" applyBorder="1" applyAlignment="1">
      <alignment horizontal="center" vertical="center"/>
    </xf>
    <xf numFmtId="0" fontId="8" fillId="35" borderId="51" xfId="0" applyFont="1" applyFill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66" xfId="0" applyFont="1" applyFill="1" applyBorder="1" applyAlignment="1" applyProtection="1">
      <alignment horizontal="center" vertical="center"/>
      <protection locked="0"/>
    </xf>
    <xf numFmtId="0" fontId="1" fillId="34" borderId="58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7" fillId="34" borderId="13" xfId="0" applyFont="1" applyFill="1" applyBorder="1" applyAlignment="1" applyProtection="1">
      <alignment/>
      <protection locked="0"/>
    </xf>
    <xf numFmtId="0" fontId="7" fillId="34" borderId="15" xfId="0" applyFont="1" applyFill="1" applyBorder="1" applyAlignment="1" applyProtection="1">
      <alignment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0" fillId="34" borderId="5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58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/>
      <protection locked="0"/>
    </xf>
    <xf numFmtId="0" fontId="1" fillId="34" borderId="58" xfId="0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8" fillId="34" borderId="34" xfId="0" applyFont="1" applyFill="1" applyBorder="1" applyAlignment="1" applyProtection="1">
      <alignment horizontal="center"/>
      <protection locked="0"/>
    </xf>
    <xf numFmtId="0" fontId="8" fillId="34" borderId="30" xfId="0" applyFont="1" applyFill="1" applyBorder="1" applyAlignment="1" applyProtection="1">
      <alignment horizontal="center"/>
      <protection locked="0"/>
    </xf>
    <xf numFmtId="0" fontId="0" fillId="34" borderId="5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36" borderId="68" xfId="0" applyFont="1" applyFill="1" applyBorder="1" applyAlignment="1">
      <alignment/>
    </xf>
    <xf numFmtId="0" fontId="7" fillId="36" borderId="69" xfId="0" applyFont="1" applyFill="1" applyBorder="1" applyAlignment="1">
      <alignment/>
    </xf>
    <xf numFmtId="0" fontId="8" fillId="36" borderId="69" xfId="0" applyFont="1" applyFill="1" applyBorder="1" applyAlignment="1">
      <alignment/>
    </xf>
    <xf numFmtId="0" fontId="8" fillId="36" borderId="70" xfId="0" applyFont="1" applyFill="1" applyBorder="1" applyAlignment="1">
      <alignment/>
    </xf>
    <xf numFmtId="0" fontId="8" fillId="36" borderId="71" xfId="0" applyFont="1" applyFill="1" applyBorder="1" applyAlignment="1">
      <alignment vertical="center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7" fillId="34" borderId="5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1" fillId="34" borderId="51" xfId="0" applyFont="1" applyFill="1" applyBorder="1" applyAlignment="1" applyProtection="1">
      <alignment horizontal="center" vertical="center"/>
      <protection locked="0"/>
    </xf>
    <xf numFmtId="0" fontId="0" fillId="34" borderId="4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3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horizontal="center"/>
    </xf>
    <xf numFmtId="0" fontId="0" fillId="35" borderId="68" xfId="0" applyFont="1" applyFill="1" applyBorder="1" applyAlignment="1">
      <alignment horizontal="left" vertical="center" wrapText="1"/>
    </xf>
    <xf numFmtId="0" fontId="0" fillId="35" borderId="69" xfId="0" applyFont="1" applyFill="1" applyBorder="1" applyAlignment="1">
      <alignment horizontal="left" vertical="center" wrapText="1"/>
    </xf>
    <xf numFmtId="0" fontId="17" fillId="35" borderId="37" xfId="0" applyFont="1" applyFill="1" applyBorder="1" applyAlignment="1">
      <alignment horizontal="left" vertical="center" wrapText="1"/>
    </xf>
    <xf numFmtId="0" fontId="16" fillId="35" borderId="41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16" fillId="0" borderId="7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7" fillId="0" borderId="40" xfId="0" applyFont="1" applyFill="1" applyBorder="1" applyAlignment="1">
      <alignment wrapText="1"/>
    </xf>
    <xf numFmtId="0" fontId="8" fillId="0" borderId="41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6" fillId="0" borderId="17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16" fillId="0" borderId="41" xfId="0" applyFont="1" applyFill="1" applyBorder="1" applyAlignment="1">
      <alignment wrapText="1"/>
    </xf>
    <xf numFmtId="0" fontId="7" fillId="0" borderId="2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8" fillId="0" borderId="72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 wrapText="1"/>
    </xf>
    <xf numFmtId="49" fontId="0" fillId="0" borderId="28" xfId="0" applyNumberFormat="1" applyBorder="1" applyAlignment="1">
      <alignment horizontal="justify" vertical="center" wrapText="1"/>
    </xf>
    <xf numFmtId="0" fontId="8" fillId="34" borderId="28" xfId="0" applyFont="1" applyFill="1" applyBorder="1" applyAlignment="1">
      <alignment horizontal="center" vertical="center"/>
    </xf>
    <xf numFmtId="0" fontId="42" fillId="0" borderId="73" xfId="0" applyFont="1" applyBorder="1" applyAlignment="1">
      <alignment horizontal="center" vertical="center" wrapText="1"/>
    </xf>
    <xf numFmtId="167" fontId="19" fillId="35" borderId="42" xfId="0" applyNumberFormat="1" applyFont="1" applyFill="1" applyBorder="1" applyAlignment="1">
      <alignment horizontal="center" vertical="center"/>
    </xf>
    <xf numFmtId="172" fontId="0" fillId="35" borderId="10" xfId="0" applyNumberFormat="1" applyFont="1" applyFill="1" applyBorder="1" applyAlignment="1">
      <alignment horizontal="center" vertical="center"/>
    </xf>
    <xf numFmtId="172" fontId="8" fillId="35" borderId="10" xfId="0" applyNumberFormat="1" applyFont="1" applyFill="1" applyBorder="1" applyAlignment="1">
      <alignment horizontal="center" vertical="center"/>
    </xf>
    <xf numFmtId="172" fontId="7" fillId="35" borderId="10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4" fillId="0" borderId="19" xfId="0" applyFont="1" applyBorder="1" applyAlignment="1">
      <alignment wrapText="1"/>
    </xf>
    <xf numFmtId="172" fontId="0" fillId="0" borderId="19" xfId="0" applyNumberFormat="1" applyBorder="1" applyAlignment="1">
      <alignment/>
    </xf>
    <xf numFmtId="0" fontId="44" fillId="37" borderId="19" xfId="0" applyFont="1" applyFill="1" applyBorder="1" applyAlignment="1">
      <alignment wrapText="1"/>
    </xf>
    <xf numFmtId="0" fontId="0" fillId="37" borderId="19" xfId="0" applyFill="1" applyBorder="1" applyAlignment="1">
      <alignment/>
    </xf>
    <xf numFmtId="172" fontId="0" fillId="37" borderId="19" xfId="0" applyNumberFormat="1" applyFill="1" applyBorder="1" applyAlignment="1">
      <alignment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1" fillId="0" borderId="0" xfId="0" applyFont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175" fontId="0" fillId="0" borderId="19" xfId="0" applyNumberFormat="1" applyBorder="1" applyAlignment="1">
      <alignment/>
    </xf>
    <xf numFmtId="0" fontId="0" fillId="37" borderId="19" xfId="0" applyFill="1" applyBorder="1" applyAlignment="1">
      <alignment horizontal="right"/>
    </xf>
    <xf numFmtId="0" fontId="43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47" fillId="34" borderId="74" xfId="44" applyFont="1" applyFill="1" applyBorder="1" applyAlignment="1" applyProtection="1">
      <alignment horizontal="center"/>
      <protection/>
    </xf>
    <xf numFmtId="0" fontId="47" fillId="34" borderId="75" xfId="44" applyFont="1" applyFill="1" applyBorder="1" applyAlignment="1" applyProtection="1">
      <alignment horizontal="center"/>
      <protection/>
    </xf>
    <xf numFmtId="0" fontId="47" fillId="34" borderId="76" xfId="44" applyFont="1" applyFill="1" applyBorder="1" applyAlignment="1" applyProtection="1">
      <alignment horizontal="center"/>
      <protection/>
    </xf>
    <xf numFmtId="0" fontId="29" fillId="34" borderId="0" xfId="0" applyFont="1" applyFill="1" applyAlignment="1">
      <alignment horizontal="center"/>
    </xf>
    <xf numFmtId="0" fontId="49" fillId="0" borderId="77" xfId="0" applyFont="1" applyBorder="1" applyAlignment="1">
      <alignment horizontal="center" vertical="top" wrapText="1"/>
    </xf>
    <xf numFmtId="0" fontId="49" fillId="0" borderId="78" xfId="0" applyFont="1" applyBorder="1" applyAlignment="1">
      <alignment horizontal="center" vertical="top" wrapText="1"/>
    </xf>
    <xf numFmtId="0" fontId="49" fillId="0" borderId="78" xfId="0" applyFont="1" applyBorder="1" applyAlignment="1">
      <alignment vertical="top" wrapText="1"/>
    </xf>
    <xf numFmtId="0" fontId="48" fillId="34" borderId="0" xfId="0" applyFont="1" applyFill="1" applyAlignment="1">
      <alignment horizontal="center"/>
    </xf>
    <xf numFmtId="0" fontId="0" fillId="35" borderId="66" xfId="0" applyFont="1" applyFill="1" applyBorder="1" applyAlignment="1" applyProtection="1">
      <alignment horizontal="center" vertical="center"/>
      <protection/>
    </xf>
    <xf numFmtId="0" fontId="1" fillId="35" borderId="21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1" fillId="35" borderId="21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wrapText="1"/>
    </xf>
    <xf numFmtId="0" fontId="51" fillId="0" borderId="0" xfId="0" applyFont="1" applyAlignment="1">
      <alignment vertical="justify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6" fillId="0" borderId="22" xfId="0" applyFont="1" applyBorder="1" applyAlignment="1">
      <alignment horizontal="center" wrapText="1"/>
    </xf>
    <xf numFmtId="0" fontId="46" fillId="0" borderId="50" xfId="0" applyFont="1" applyBorder="1" applyAlignment="1">
      <alignment horizontal="center" wrapText="1"/>
    </xf>
    <xf numFmtId="0" fontId="46" fillId="0" borderId="21" xfId="0" applyFont="1" applyBorder="1" applyAlignment="1">
      <alignment horizontal="center"/>
    </xf>
    <xf numFmtId="0" fontId="1" fillId="34" borderId="19" xfId="0" applyFont="1" applyFill="1" applyBorder="1" applyAlignment="1" applyProtection="1">
      <alignment horizontal="center"/>
      <protection locked="0"/>
    </xf>
    <xf numFmtId="0" fontId="0" fillId="35" borderId="42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wrapText="1"/>
    </xf>
    <xf numFmtId="0" fontId="1" fillId="35" borderId="21" xfId="0" applyFont="1" applyFill="1" applyBorder="1" applyAlignment="1">
      <alignment horizontal="center" wrapText="1"/>
    </xf>
    <xf numFmtId="0" fontId="0" fillId="35" borderId="22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165" fontId="0" fillId="35" borderId="22" xfId="0" applyNumberFormat="1" applyFont="1" applyFill="1" applyBorder="1" applyAlignment="1">
      <alignment horizontal="center"/>
    </xf>
    <xf numFmtId="165" fontId="0" fillId="35" borderId="21" xfId="0" applyNumberFormat="1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35" borderId="80" xfId="0" applyFont="1" applyFill="1" applyBorder="1" applyAlignment="1">
      <alignment horizontal="center" vertical="center"/>
    </xf>
    <xf numFmtId="0" fontId="0" fillId="35" borderId="81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0" fillId="35" borderId="83" xfId="0" applyFont="1" applyFill="1" applyBorder="1" applyAlignment="1">
      <alignment horizontal="center" vertical="center"/>
    </xf>
    <xf numFmtId="0" fontId="0" fillId="35" borderId="84" xfId="0" applyFont="1" applyFill="1" applyBorder="1" applyAlignment="1">
      <alignment horizontal="center" vertical="center"/>
    </xf>
    <xf numFmtId="165" fontId="0" fillId="35" borderId="51" xfId="0" applyNumberFormat="1" applyFont="1" applyFill="1" applyBorder="1" applyAlignment="1">
      <alignment horizontal="center" vertical="center"/>
    </xf>
    <xf numFmtId="165" fontId="0" fillId="35" borderId="56" xfId="0" applyNumberFormat="1" applyFont="1" applyFill="1" applyBorder="1" applyAlignment="1">
      <alignment horizontal="center" vertical="center"/>
    </xf>
    <xf numFmtId="0" fontId="0" fillId="35" borderId="61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35" borderId="28" xfId="0" applyFont="1" applyFill="1" applyBorder="1" applyAlignment="1">
      <alignment horizontal="center" vertical="center" wrapText="1"/>
    </xf>
    <xf numFmtId="0" fontId="15" fillId="35" borderId="47" xfId="0" applyFont="1" applyFill="1" applyBorder="1" applyAlignment="1">
      <alignment horizontal="center" vertical="center" wrapText="1"/>
    </xf>
    <xf numFmtId="0" fontId="1" fillId="35" borderId="86" xfId="0" applyFont="1" applyFill="1" applyBorder="1" applyAlignment="1">
      <alignment horizontal="center"/>
    </xf>
    <xf numFmtId="0" fontId="1" fillId="35" borderId="66" xfId="0" applyFont="1" applyFill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17" fillId="33" borderId="56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1" fillId="34" borderId="86" xfId="0" applyFont="1" applyFill="1" applyBorder="1" applyAlignment="1" applyProtection="1">
      <alignment horizontal="center"/>
      <protection locked="0"/>
    </xf>
    <xf numFmtId="0" fontId="1" fillId="34" borderId="66" xfId="0" applyFont="1" applyFill="1" applyBorder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17" fillId="33" borderId="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7" fillId="35" borderId="90" xfId="0" applyFont="1" applyFill="1" applyBorder="1" applyAlignment="1">
      <alignment horizontal="center" vertical="center"/>
    </xf>
    <xf numFmtId="0" fontId="7" fillId="35" borderId="91" xfId="0" applyFont="1" applyFill="1" applyBorder="1" applyAlignment="1">
      <alignment horizontal="center" vertical="center"/>
    </xf>
    <xf numFmtId="0" fontId="7" fillId="35" borderId="92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93" xfId="0" applyFont="1" applyFill="1" applyBorder="1" applyAlignment="1">
      <alignment horizontal="center" vertical="center"/>
    </xf>
    <xf numFmtId="0" fontId="7" fillId="35" borderId="66" xfId="0" applyFont="1" applyFill="1" applyBorder="1" applyAlignment="1">
      <alignment horizontal="center" vertical="center"/>
    </xf>
    <xf numFmtId="0" fontId="8" fillId="0" borderId="9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95" xfId="0" applyFont="1" applyFill="1" applyBorder="1" applyAlignment="1">
      <alignment horizontal="center" vertical="center"/>
    </xf>
    <xf numFmtId="0" fontId="7" fillId="35" borderId="96" xfId="0" applyFont="1" applyFill="1" applyBorder="1" applyAlignment="1">
      <alignment horizontal="center" vertical="center"/>
    </xf>
    <xf numFmtId="0" fontId="7" fillId="35" borderId="97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98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wrapText="1"/>
    </xf>
    <xf numFmtId="0" fontId="34" fillId="0" borderId="58" xfId="0" applyFont="1" applyBorder="1" applyAlignment="1">
      <alignment horizontal="center" wrapText="1"/>
    </xf>
    <xf numFmtId="0" fontId="7" fillId="35" borderId="30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8" fillId="35" borderId="90" xfId="0" applyFont="1" applyFill="1" applyBorder="1" applyAlignment="1">
      <alignment horizontal="center" vertical="center"/>
    </xf>
    <xf numFmtId="0" fontId="8" fillId="35" borderId="91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/>
      <protection locked="0"/>
    </xf>
    <xf numFmtId="0" fontId="8" fillId="0" borderId="9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10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0" fontId="7" fillId="35" borderId="102" xfId="0" applyFont="1" applyFill="1" applyBorder="1" applyAlignment="1">
      <alignment horizontal="center"/>
    </xf>
    <xf numFmtId="0" fontId="7" fillId="35" borderId="67" xfId="0" applyFont="1" applyFill="1" applyBorder="1" applyAlignment="1">
      <alignment horizontal="center"/>
    </xf>
    <xf numFmtId="0" fontId="7" fillId="35" borderId="86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7" fillId="35" borderId="103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3" fontId="0" fillId="0" borderId="94" xfId="42" applyFont="1" applyBorder="1" applyAlignment="1">
      <alignment horizontal="center" vertical="center" wrapText="1"/>
    </xf>
    <xf numFmtId="43" fontId="0" fillId="0" borderId="106" xfId="42" applyBorder="1" applyAlignment="1">
      <alignment horizontal="center" vertical="center" wrapText="1"/>
    </xf>
    <xf numFmtId="43" fontId="0" fillId="0" borderId="58" xfId="42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</xdr:rowOff>
    </xdr:from>
    <xdr:to>
      <xdr:col>6</xdr:col>
      <xdr:colOff>9525</xdr:colOff>
      <xdr:row>19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9300"/>
          <a:ext cx="5905500" cy="10553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110</xdr:row>
      <xdr:rowOff>28575</xdr:rowOff>
    </xdr:from>
    <xdr:to>
      <xdr:col>1</xdr:col>
      <xdr:colOff>762000</xdr:colOff>
      <xdr:row>110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771525" y="24917400"/>
          <a:ext cx="762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110</xdr:row>
      <xdr:rowOff>28575</xdr:rowOff>
    </xdr:from>
    <xdr:to>
      <xdr:col>1</xdr:col>
      <xdr:colOff>0</xdr:colOff>
      <xdr:row>133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762000" y="24917400"/>
          <a:ext cx="9525" cy="5038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133</xdr:row>
      <xdr:rowOff>9525</xdr:rowOff>
    </xdr:from>
    <xdr:to>
      <xdr:col>2</xdr:col>
      <xdr:colOff>19050</xdr:colOff>
      <xdr:row>133</xdr:row>
      <xdr:rowOff>9525</xdr:rowOff>
    </xdr:to>
    <xdr:sp>
      <xdr:nvSpPr>
        <xdr:cNvPr id="3" name="Line 3"/>
        <xdr:cNvSpPr>
          <a:spLocks/>
        </xdr:cNvSpPr>
      </xdr:nvSpPr>
      <xdr:spPr>
        <a:xfrm>
          <a:off x="742950" y="29946600"/>
          <a:ext cx="81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4" name="Line 4"/>
        <xdr:cNvSpPr>
          <a:spLocks/>
        </xdr:cNvSpPr>
      </xdr:nvSpPr>
      <xdr:spPr>
        <a:xfrm>
          <a:off x="771525" y="25993725"/>
          <a:ext cx="771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241</xdr:row>
      <xdr:rowOff>95250</xdr:rowOff>
    </xdr:from>
    <xdr:to>
      <xdr:col>4</xdr:col>
      <xdr:colOff>619125</xdr:colOff>
      <xdr:row>241</xdr:row>
      <xdr:rowOff>123825</xdr:rowOff>
    </xdr:to>
    <xdr:sp>
      <xdr:nvSpPr>
        <xdr:cNvPr id="5" name="Line 119"/>
        <xdr:cNvSpPr>
          <a:spLocks/>
        </xdr:cNvSpPr>
      </xdr:nvSpPr>
      <xdr:spPr>
        <a:xfrm flipV="1">
          <a:off x="4410075" y="51111150"/>
          <a:ext cx="657225" cy="285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H19" sqref="H19"/>
    </sheetView>
  </sheetViews>
  <sheetFormatPr defaultColWidth="11.57421875" defaultRowHeight="12.75"/>
  <cols>
    <col min="1" max="1" width="29.28125" style="0" customWidth="1"/>
    <col min="2" max="2" width="11.57421875" style="0" customWidth="1"/>
    <col min="3" max="3" width="12.8515625" style="0" customWidth="1"/>
    <col min="4" max="9" width="11.57421875" style="0" customWidth="1"/>
    <col min="10" max="10" width="62.28125" style="0" customWidth="1"/>
  </cols>
  <sheetData>
    <row r="1" s="375" customFormat="1" ht="32.25" customHeight="1" thickBot="1">
      <c r="A1" s="374" t="s">
        <v>382</v>
      </c>
    </row>
    <row r="2" spans="1:10" s="366" customFormat="1" ht="48.75" customHeight="1">
      <c r="A2" s="359" t="s">
        <v>10</v>
      </c>
      <c r="B2" s="360" t="s">
        <v>263</v>
      </c>
      <c r="C2" s="360" t="s">
        <v>13</v>
      </c>
      <c r="D2" s="360" t="s">
        <v>358</v>
      </c>
      <c r="E2" s="360" t="s">
        <v>16</v>
      </c>
      <c r="F2" s="360" t="s">
        <v>359</v>
      </c>
      <c r="G2" s="360" t="s">
        <v>360</v>
      </c>
      <c r="H2" s="360" t="s">
        <v>361</v>
      </c>
      <c r="I2" s="360" t="s">
        <v>362</v>
      </c>
      <c r="J2" s="361" t="s">
        <v>363</v>
      </c>
    </row>
    <row r="3" spans="1:10" s="352" customFormat="1" ht="63.75" thickBot="1">
      <c r="A3" s="347" t="s">
        <v>275</v>
      </c>
      <c r="B3" s="349" t="s">
        <v>350</v>
      </c>
      <c r="C3" s="349" t="s">
        <v>269</v>
      </c>
      <c r="D3" s="349" t="s">
        <v>270</v>
      </c>
      <c r="E3" s="350" t="s">
        <v>301</v>
      </c>
      <c r="F3" s="349" t="s">
        <v>351</v>
      </c>
      <c r="G3" s="349" t="s">
        <v>352</v>
      </c>
      <c r="H3" s="348" t="s">
        <v>273</v>
      </c>
      <c r="I3" s="348" t="s">
        <v>274</v>
      </c>
      <c r="J3" s="351" t="s">
        <v>343</v>
      </c>
    </row>
    <row r="4" ht="13.5" thickBot="1"/>
    <row r="5" ht="18.75">
      <c r="J5" s="363" t="s">
        <v>374</v>
      </c>
    </row>
    <row r="6" ht="19.5" thickBot="1">
      <c r="J6" s="364" t="s">
        <v>375</v>
      </c>
    </row>
    <row r="7" ht="27.75" customHeight="1" thickBot="1">
      <c r="J7" s="365" t="s">
        <v>376</v>
      </c>
    </row>
    <row r="8" ht="38.25" thickBot="1">
      <c r="J8" s="365" t="s">
        <v>365</v>
      </c>
    </row>
    <row r="9" ht="38.25" thickBot="1">
      <c r="J9" s="365" t="s">
        <v>366</v>
      </c>
    </row>
    <row r="10" ht="57" thickBot="1">
      <c r="J10" s="365" t="s">
        <v>377</v>
      </c>
    </row>
    <row r="11" ht="38.25" thickBot="1">
      <c r="J11" s="365" t="s">
        <v>83</v>
      </c>
    </row>
    <row r="12" ht="57" thickBot="1">
      <c r="J12" s="365" t="s">
        <v>368</v>
      </c>
    </row>
    <row r="13" ht="38.25" thickBot="1">
      <c r="J13" s="365" t="s">
        <v>369</v>
      </c>
    </row>
    <row r="14" ht="38.25" thickBot="1">
      <c r="J14" s="365" t="s">
        <v>370</v>
      </c>
    </row>
    <row r="15" ht="60" customHeight="1" thickBot="1">
      <c r="J15" s="365" t="s">
        <v>378</v>
      </c>
    </row>
    <row r="16" ht="57" thickBot="1">
      <c r="J16" s="365" t="s">
        <v>380</v>
      </c>
    </row>
    <row r="18" spans="8:9" ht="15.75" customHeight="1">
      <c r="H18" s="371"/>
      <c r="I18" s="373" t="s">
        <v>383</v>
      </c>
    </row>
    <row r="19" ht="314.25" customHeight="1">
      <c r="J19" s="372" t="s">
        <v>385</v>
      </c>
    </row>
    <row r="94" ht="23.25" customHeight="1"/>
    <row r="96" ht="36.75" customHeight="1"/>
    <row r="127" ht="34.5" customHeight="1"/>
    <row r="128" ht="23.25" customHeight="1"/>
    <row r="159" ht="15.75" customHeight="1"/>
    <row r="292" ht="27.75" customHeight="1"/>
    <row r="295" ht="23.25" customHeight="1"/>
    <row r="323" ht="41.25" customHeight="1"/>
    <row r="374" ht="41.25" customHeight="1"/>
    <row r="409" ht="41.25" customHeight="1"/>
  </sheetData>
  <sheetProtection password="C75A" sheet="1" selectLockedCells="1" selectUnlockedCells="1"/>
  <hyperlinks>
    <hyperlink ref="J2" location="Arkusz2!A414" display="tabela 10"/>
    <hyperlink ref="I2" location="Arkusz2!A302" display="tabela 9"/>
    <hyperlink ref="H2" location="Arkusz2!A274" display="tabela 8"/>
    <hyperlink ref="G2" location="Arkusz2!A245" display="tabela 7"/>
    <hyperlink ref="F2" location="Arkusz2!A138" display="tabela 6"/>
    <hyperlink ref="E2" location="Arkusz2!A110" display="tabela 5"/>
    <hyperlink ref="D2" location="Arkusz2!A77" display="tabela 4"/>
    <hyperlink ref="B2" location="Arkusz2!A26" display="tabela 2"/>
    <hyperlink ref="C2" location="Arkusz2!A44" tooltip="tabela 2" display="tabela 3"/>
    <hyperlink ref="A2" location="Arkusz2!A5" display="tabela 1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5"/>
  <headerFooter alignWithMargins="0">
    <oddHeader>&amp;C&amp;A</oddHeader>
    <oddFooter>&amp;CStrona &amp;P</oddFooter>
  </headerFooter>
  <drawing r:id="rId4"/>
  <legacyDrawing r:id="rId3"/>
  <oleObjects>
    <oleObject progId="Word.Document.8" shapeId="30399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4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2" sqref="G12:H12"/>
    </sheetView>
  </sheetViews>
  <sheetFormatPr defaultColWidth="11.57421875" defaultRowHeight="12.75"/>
  <cols>
    <col min="1" max="2" width="11.57421875" style="0" customWidth="1"/>
    <col min="3" max="3" width="27.7109375" style="0" customWidth="1"/>
    <col min="4" max="4" width="15.8515625" style="0" customWidth="1"/>
    <col min="5" max="9" width="11.57421875" style="0" customWidth="1"/>
  </cols>
  <sheetData>
    <row r="1" s="28" customFormat="1" ht="18" customHeight="1" thickBot="1">
      <c r="A1" s="27" t="s">
        <v>379</v>
      </c>
    </row>
    <row r="2" spans="1:10" s="362" customFormat="1" ht="18">
      <c r="A2" s="359" t="s">
        <v>364</v>
      </c>
      <c r="B2" s="360" t="s">
        <v>263</v>
      </c>
      <c r="C2" s="360" t="s">
        <v>13</v>
      </c>
      <c r="D2" s="360" t="s">
        <v>358</v>
      </c>
      <c r="E2" s="360" t="s">
        <v>16</v>
      </c>
      <c r="F2" s="360" t="s">
        <v>359</v>
      </c>
      <c r="G2" s="360" t="s">
        <v>360</v>
      </c>
      <c r="H2" s="360" t="s">
        <v>361</v>
      </c>
      <c r="I2" s="360" t="s">
        <v>362</v>
      </c>
      <c r="J2" s="361" t="s">
        <v>363</v>
      </c>
    </row>
    <row r="3" spans="1:10" s="227" customFormat="1" ht="45.75" thickBot="1">
      <c r="A3" s="223" t="s">
        <v>275</v>
      </c>
      <c r="B3" s="224" t="s">
        <v>268</v>
      </c>
      <c r="C3" s="224" t="s">
        <v>269</v>
      </c>
      <c r="D3" s="225" t="s">
        <v>270</v>
      </c>
      <c r="E3" s="226" t="s">
        <v>301</v>
      </c>
      <c r="F3" s="224" t="s">
        <v>271</v>
      </c>
      <c r="G3" s="224" t="s">
        <v>272</v>
      </c>
      <c r="H3" s="224" t="s">
        <v>273</v>
      </c>
      <c r="I3" s="224" t="s">
        <v>274</v>
      </c>
      <c r="J3" s="334" t="s">
        <v>373</v>
      </c>
    </row>
    <row r="4" ht="29.25" customHeight="1"/>
    <row r="5" spans="1:9" s="25" customFormat="1" ht="63.75" customHeight="1">
      <c r="A5" s="25" t="s">
        <v>381</v>
      </c>
      <c r="C5" s="429" t="s">
        <v>384</v>
      </c>
      <c r="D5" s="429"/>
      <c r="E5" s="429"/>
      <c r="F5" s="429"/>
      <c r="G5" s="429"/>
      <c r="H5" s="429"/>
      <c r="I5" s="429"/>
    </row>
    <row r="6" spans="3:9" ht="39" thickBot="1">
      <c r="C6" s="1"/>
      <c r="I6" s="353" t="s">
        <v>353</v>
      </c>
    </row>
    <row r="7" spans="3:8" ht="15" customHeight="1" thickBot="1">
      <c r="C7" s="84" t="s">
        <v>0</v>
      </c>
      <c r="D7" s="85" t="s">
        <v>1</v>
      </c>
      <c r="E7" s="427" t="s">
        <v>280</v>
      </c>
      <c r="F7" s="427"/>
      <c r="G7" s="436" t="s">
        <v>299</v>
      </c>
      <c r="H7" s="437"/>
    </row>
    <row r="8" spans="3:10" ht="15" customHeight="1" thickBot="1">
      <c r="C8" s="90" t="s">
        <v>2</v>
      </c>
      <c r="D8" s="91" t="s">
        <v>3</v>
      </c>
      <c r="E8" s="472" t="s">
        <v>4</v>
      </c>
      <c r="F8" s="472"/>
      <c r="G8" s="423" t="s">
        <v>33</v>
      </c>
      <c r="H8" s="424"/>
      <c r="J8" s="2"/>
    </row>
    <row r="9" spans="3:10" ht="15">
      <c r="C9" s="299" t="s">
        <v>6</v>
      </c>
      <c r="D9" s="367" t="s">
        <v>7</v>
      </c>
      <c r="E9" s="430">
        <v>50</v>
      </c>
      <c r="F9" s="431"/>
      <c r="G9" s="425">
        <f>D43</f>
        <v>50</v>
      </c>
      <c r="H9" s="426"/>
      <c r="I9" s="142">
        <v>1</v>
      </c>
      <c r="J9" s="2"/>
    </row>
    <row r="10" spans="3:10" ht="27.75" customHeight="1">
      <c r="C10" s="300" t="s">
        <v>9</v>
      </c>
      <c r="D10" s="368" t="s">
        <v>12</v>
      </c>
      <c r="E10" s="432"/>
      <c r="F10" s="433"/>
      <c r="G10" s="384" t="s">
        <v>325</v>
      </c>
      <c r="H10" s="385"/>
      <c r="I10" s="142">
        <v>2</v>
      </c>
      <c r="J10" s="252"/>
    </row>
    <row r="11" spans="3:9" ht="15">
      <c r="C11" s="300" t="s">
        <v>11</v>
      </c>
      <c r="D11" s="369" t="s">
        <v>12</v>
      </c>
      <c r="E11" s="379"/>
      <c r="F11" s="379"/>
      <c r="G11" s="384" t="s">
        <v>325</v>
      </c>
      <c r="H11" s="385"/>
      <c r="I11" s="142">
        <v>3</v>
      </c>
    </row>
    <row r="12" spans="3:9" ht="38.25">
      <c r="C12" s="300" t="s">
        <v>14</v>
      </c>
      <c r="D12" s="369" t="s">
        <v>15</v>
      </c>
      <c r="E12" s="379">
        <v>2000</v>
      </c>
      <c r="F12" s="379"/>
      <c r="G12" s="384" t="s">
        <v>325</v>
      </c>
      <c r="H12" s="385"/>
      <c r="I12" s="142">
        <v>4</v>
      </c>
    </row>
    <row r="13" spans="3:9" ht="25.5">
      <c r="C13" s="300" t="s">
        <v>336</v>
      </c>
      <c r="D13" s="369" t="s">
        <v>17</v>
      </c>
      <c r="E13" s="379"/>
      <c r="F13" s="379"/>
      <c r="G13" s="384">
        <f>G347</f>
        <v>0</v>
      </c>
      <c r="H13" s="385"/>
      <c r="I13" s="142">
        <v>5</v>
      </c>
    </row>
    <row r="14" spans="3:9" ht="25.5">
      <c r="C14" s="300" t="s">
        <v>19</v>
      </c>
      <c r="D14" s="369" t="s">
        <v>20</v>
      </c>
      <c r="E14" s="379"/>
      <c r="F14" s="379"/>
      <c r="G14" s="384" t="s">
        <v>325</v>
      </c>
      <c r="H14" s="385"/>
      <c r="I14" s="142">
        <v>6</v>
      </c>
    </row>
    <row r="15" spans="3:9" ht="15">
      <c r="C15" s="300" t="s">
        <v>337</v>
      </c>
      <c r="D15" s="369"/>
      <c r="E15" s="379"/>
      <c r="F15" s="379"/>
      <c r="G15" s="384" t="s">
        <v>325</v>
      </c>
      <c r="H15" s="385"/>
      <c r="I15" s="142">
        <v>7</v>
      </c>
    </row>
    <row r="16" spans="3:10" ht="25.5">
      <c r="C16" s="300" t="s">
        <v>334</v>
      </c>
      <c r="D16" s="369" t="s">
        <v>335</v>
      </c>
      <c r="E16" s="379"/>
      <c r="F16" s="379"/>
      <c r="G16" s="384">
        <f>L104+(J128+J129+J130+J131+J132)</f>
        <v>0</v>
      </c>
      <c r="H16" s="385"/>
      <c r="I16" s="142">
        <v>8</v>
      </c>
      <c r="J16" s="3"/>
    </row>
    <row r="17" spans="3:10" ht="15">
      <c r="C17" s="300" t="s">
        <v>341</v>
      </c>
      <c r="D17" s="369" t="s">
        <v>342</v>
      </c>
      <c r="E17" s="379"/>
      <c r="F17" s="379"/>
      <c r="G17" s="384">
        <f>E133/D36</f>
        <v>0</v>
      </c>
      <c r="H17" s="385"/>
      <c r="I17" s="142">
        <v>9</v>
      </c>
      <c r="J17" s="3"/>
    </row>
    <row r="18" spans="3:9" ht="25.5">
      <c r="C18" s="300" t="s">
        <v>24</v>
      </c>
      <c r="D18" s="369" t="s">
        <v>25</v>
      </c>
      <c r="E18" s="379"/>
      <c r="F18" s="379"/>
      <c r="G18" s="384">
        <f>H270</f>
        <v>750</v>
      </c>
      <c r="H18" s="385"/>
      <c r="I18" s="142">
        <v>10</v>
      </c>
    </row>
    <row r="19" spans="3:9" ht="27.75" customHeight="1">
      <c r="C19" s="300" t="s">
        <v>327</v>
      </c>
      <c r="D19" s="370" t="s">
        <v>331</v>
      </c>
      <c r="E19" s="379"/>
      <c r="F19" s="379"/>
      <c r="G19" s="382">
        <f>SUM(G320:G331)/D30</f>
        <v>1</v>
      </c>
      <c r="H19" s="383"/>
      <c r="I19" s="142">
        <v>11</v>
      </c>
    </row>
    <row r="20" spans="3:9" ht="25.5">
      <c r="C20" s="300" t="s">
        <v>328</v>
      </c>
      <c r="D20" s="369" t="s">
        <v>332</v>
      </c>
      <c r="E20" s="379"/>
      <c r="F20" s="379"/>
      <c r="G20" s="382">
        <f>SUM(G332:G333)/D30</f>
        <v>0.375</v>
      </c>
      <c r="H20" s="383"/>
      <c r="I20" s="142">
        <v>12</v>
      </c>
    </row>
    <row r="21" spans="3:9" ht="38.25">
      <c r="C21" s="300" t="s">
        <v>386</v>
      </c>
      <c r="D21" s="369" t="s">
        <v>333</v>
      </c>
      <c r="E21" s="379"/>
      <c r="F21" s="379"/>
      <c r="G21" s="384">
        <f>(G312+G313)/J133</f>
        <v>0.006756756756756757</v>
      </c>
      <c r="H21" s="385"/>
      <c r="I21" s="142">
        <v>13</v>
      </c>
    </row>
    <row r="22" spans="3:9" ht="15.75" customHeight="1" thickBot="1">
      <c r="C22" s="301" t="s">
        <v>281</v>
      </c>
      <c r="D22" s="368"/>
      <c r="E22" s="379"/>
      <c r="F22" s="379"/>
      <c r="G22" s="386">
        <f>D433</f>
        <v>63.514999999999986</v>
      </c>
      <c r="H22" s="387"/>
      <c r="I22" s="142">
        <v>14</v>
      </c>
    </row>
    <row r="23" spans="3:8" ht="15">
      <c r="C23" s="1"/>
      <c r="H23" t="s">
        <v>279</v>
      </c>
    </row>
    <row r="24" ht="9.75" customHeight="1">
      <c r="C24" s="1"/>
    </row>
    <row r="25" spans="3:7" s="24" customFormat="1" ht="12.75">
      <c r="C25" s="434" t="s">
        <v>365</v>
      </c>
      <c r="D25" s="434"/>
      <c r="E25" s="434"/>
      <c r="F25" s="434"/>
      <c r="G25" s="434"/>
    </row>
    <row r="26" spans="3:7" s="25" customFormat="1" ht="37.5" customHeight="1" thickBot="1">
      <c r="C26" s="434"/>
      <c r="D26" s="434"/>
      <c r="E26" s="434"/>
      <c r="F26" s="434"/>
      <c r="G26" s="434"/>
    </row>
    <row r="27" spans="3:11" ht="12.75" customHeight="1">
      <c r="C27" s="486" t="s">
        <v>27</v>
      </c>
      <c r="D27" s="473" t="s">
        <v>28</v>
      </c>
      <c r="E27" s="474"/>
      <c r="F27" s="474" t="s">
        <v>326</v>
      </c>
      <c r="G27" s="474"/>
      <c r="H27" s="440" t="s">
        <v>29</v>
      </c>
      <c r="I27" s="475"/>
      <c r="J27" s="86" t="s">
        <v>30</v>
      </c>
      <c r="K27" s="60"/>
    </row>
    <row r="28" spans="3:11" ht="26.25" thickBot="1">
      <c r="C28" s="487"/>
      <c r="D28" s="94" t="s">
        <v>31</v>
      </c>
      <c r="E28" s="95" t="s">
        <v>32</v>
      </c>
      <c r="F28" s="41" t="s">
        <v>31</v>
      </c>
      <c r="G28" s="95" t="s">
        <v>32</v>
      </c>
      <c r="H28" s="476"/>
      <c r="I28" s="477"/>
      <c r="J28" s="96"/>
      <c r="K28" s="60"/>
    </row>
    <row r="29" spans="3:13" ht="15" customHeight="1" thickBot="1">
      <c r="C29" s="97" t="s">
        <v>2</v>
      </c>
      <c r="D29" s="233" t="s">
        <v>3</v>
      </c>
      <c r="E29" s="234" t="s">
        <v>4</v>
      </c>
      <c r="F29" s="153" t="s">
        <v>33</v>
      </c>
      <c r="G29" s="153" t="s">
        <v>34</v>
      </c>
      <c r="H29" s="478" t="s">
        <v>35</v>
      </c>
      <c r="I29" s="479"/>
      <c r="J29" s="154" t="s">
        <v>36</v>
      </c>
      <c r="K29" s="60"/>
      <c r="M29" s="135" t="s">
        <v>5</v>
      </c>
    </row>
    <row r="30" spans="3:13" ht="15.75" customHeight="1">
      <c r="C30" s="279" t="s">
        <v>37</v>
      </c>
      <c r="D30" s="229">
        <v>40</v>
      </c>
      <c r="E30" s="230"/>
      <c r="F30" s="173">
        <f aca="true" t="shared" si="0" ref="F30:F35">(D30/$D$36)*100</f>
        <v>80</v>
      </c>
      <c r="G30" s="173">
        <f aca="true" t="shared" si="1" ref="G30:G35">E30/$D$36</f>
        <v>0</v>
      </c>
      <c r="H30" s="480">
        <f aca="true" t="shared" si="2" ref="H30:H43">D30/$D$43*100</f>
        <v>80</v>
      </c>
      <c r="I30" s="447"/>
      <c r="J30" s="173">
        <f aca="true" t="shared" si="3" ref="J30:J36">D67</f>
        <v>40</v>
      </c>
      <c r="K30" s="38">
        <v>1</v>
      </c>
      <c r="M30" s="136" t="s">
        <v>8</v>
      </c>
    </row>
    <row r="31" spans="3:13" ht="15.75" customHeight="1">
      <c r="C31" s="280" t="s">
        <v>38</v>
      </c>
      <c r="D31" s="231">
        <v>10</v>
      </c>
      <c r="E31" s="232"/>
      <c r="F31" s="174">
        <f t="shared" si="0"/>
        <v>20</v>
      </c>
      <c r="G31" s="174">
        <f t="shared" si="1"/>
        <v>0</v>
      </c>
      <c r="H31" s="456">
        <f t="shared" si="2"/>
        <v>20</v>
      </c>
      <c r="I31" s="445"/>
      <c r="J31" s="174">
        <f t="shared" si="3"/>
        <v>10</v>
      </c>
      <c r="K31" s="38">
        <v>2</v>
      </c>
      <c r="M31" s="136" t="s">
        <v>10</v>
      </c>
    </row>
    <row r="32" spans="3:13" ht="15.75" customHeight="1">
      <c r="C32" s="280" t="s">
        <v>39</v>
      </c>
      <c r="D32" s="231"/>
      <c r="E32" s="232"/>
      <c r="F32" s="174">
        <f t="shared" si="0"/>
        <v>0</v>
      </c>
      <c r="G32" s="174">
        <f t="shared" si="1"/>
        <v>0</v>
      </c>
      <c r="H32" s="456">
        <f t="shared" si="2"/>
        <v>0</v>
      </c>
      <c r="I32" s="445"/>
      <c r="J32" s="174">
        <f t="shared" si="3"/>
        <v>0</v>
      </c>
      <c r="K32" s="38">
        <v>3</v>
      </c>
      <c r="M32" s="136" t="s">
        <v>13</v>
      </c>
    </row>
    <row r="33" spans="3:13" ht="15.75" customHeight="1">
      <c r="C33" s="280" t="s">
        <v>40</v>
      </c>
      <c r="D33" s="231"/>
      <c r="E33" s="232"/>
      <c r="F33" s="174">
        <f t="shared" si="0"/>
        <v>0</v>
      </c>
      <c r="G33" s="174">
        <f t="shared" si="1"/>
        <v>0</v>
      </c>
      <c r="H33" s="456">
        <f t="shared" si="2"/>
        <v>0</v>
      </c>
      <c r="I33" s="445"/>
      <c r="J33" s="174">
        <f t="shared" si="3"/>
        <v>0</v>
      </c>
      <c r="K33" s="38">
        <v>4</v>
      </c>
      <c r="M33" s="136" t="s">
        <v>16</v>
      </c>
    </row>
    <row r="34" spans="3:13" ht="15.75" customHeight="1">
      <c r="C34" s="280" t="s">
        <v>41</v>
      </c>
      <c r="D34" s="231"/>
      <c r="E34" s="232"/>
      <c r="F34" s="174">
        <f t="shared" si="0"/>
        <v>0</v>
      </c>
      <c r="G34" s="174">
        <f t="shared" si="1"/>
        <v>0</v>
      </c>
      <c r="H34" s="456">
        <f t="shared" si="2"/>
        <v>0</v>
      </c>
      <c r="I34" s="445"/>
      <c r="J34" s="174">
        <f t="shared" si="3"/>
        <v>0</v>
      </c>
      <c r="K34" s="38">
        <v>5</v>
      </c>
      <c r="M34" s="136" t="s">
        <v>18</v>
      </c>
    </row>
    <row r="35" spans="3:13" ht="15.75" customHeight="1">
      <c r="C35" s="280" t="s">
        <v>42</v>
      </c>
      <c r="D35" s="231"/>
      <c r="E35" s="232"/>
      <c r="F35" s="174">
        <f t="shared" si="0"/>
        <v>0</v>
      </c>
      <c r="G35" s="174">
        <f t="shared" si="1"/>
        <v>0</v>
      </c>
      <c r="H35" s="456">
        <f t="shared" si="2"/>
        <v>0</v>
      </c>
      <c r="I35" s="445"/>
      <c r="J35" s="175">
        <f t="shared" si="3"/>
        <v>0</v>
      </c>
      <c r="K35" s="38">
        <v>6</v>
      </c>
      <c r="M35" s="136" t="s">
        <v>21</v>
      </c>
    </row>
    <row r="36" spans="3:13" ht="13.5" customHeight="1">
      <c r="C36" s="281" t="s">
        <v>43</v>
      </c>
      <c r="D36" s="150">
        <f>SUM(D30:D35)</f>
        <v>50</v>
      </c>
      <c r="E36" s="149">
        <f>SUM(E30:E35)</f>
        <v>0</v>
      </c>
      <c r="F36" s="176">
        <f>SUM(F30:F35)</f>
        <v>100</v>
      </c>
      <c r="G36" s="176">
        <f>SUM(G30:G35)</f>
        <v>0</v>
      </c>
      <c r="H36" s="456">
        <f t="shared" si="2"/>
        <v>100</v>
      </c>
      <c r="I36" s="445"/>
      <c r="J36" s="175">
        <f t="shared" si="3"/>
        <v>50</v>
      </c>
      <c r="K36" s="38">
        <v>7</v>
      </c>
      <c r="M36" s="136" t="s">
        <v>22</v>
      </c>
    </row>
    <row r="37" spans="3:13" ht="15">
      <c r="C37" s="280" t="s">
        <v>44</v>
      </c>
      <c r="D37" s="231"/>
      <c r="E37" s="232"/>
      <c r="F37" s="174" t="s">
        <v>45</v>
      </c>
      <c r="G37" s="174" t="s">
        <v>45</v>
      </c>
      <c r="H37" s="456">
        <f t="shared" si="2"/>
        <v>0</v>
      </c>
      <c r="I37" s="445"/>
      <c r="J37" s="269"/>
      <c r="K37" s="38">
        <v>8</v>
      </c>
      <c r="M37" s="136" t="s">
        <v>23</v>
      </c>
    </row>
    <row r="38" spans="3:13" ht="15.75" thickBot="1">
      <c r="C38" s="280" t="s">
        <v>46</v>
      </c>
      <c r="D38" s="231"/>
      <c r="E38" s="232"/>
      <c r="F38" s="174" t="s">
        <v>45</v>
      </c>
      <c r="G38" s="174" t="s">
        <v>45</v>
      </c>
      <c r="H38" s="456">
        <f t="shared" si="2"/>
        <v>0</v>
      </c>
      <c r="I38" s="445"/>
      <c r="J38" s="270"/>
      <c r="K38" s="38">
        <v>9</v>
      </c>
      <c r="M38" s="137" t="s">
        <v>26</v>
      </c>
    </row>
    <row r="39" spans="3:11" ht="15">
      <c r="C39" s="280" t="s">
        <v>47</v>
      </c>
      <c r="D39" s="231"/>
      <c r="E39" s="232"/>
      <c r="F39" s="174" t="s">
        <v>45</v>
      </c>
      <c r="G39" s="174" t="s">
        <v>45</v>
      </c>
      <c r="H39" s="456">
        <f t="shared" si="2"/>
        <v>0</v>
      </c>
      <c r="I39" s="445"/>
      <c r="J39" s="270"/>
      <c r="K39" s="38">
        <v>10</v>
      </c>
    </row>
    <row r="40" spans="1:11" ht="15">
      <c r="C40" s="280" t="s">
        <v>48</v>
      </c>
      <c r="D40" s="231"/>
      <c r="E40" s="232"/>
      <c r="F40" s="174" t="s">
        <v>45</v>
      </c>
      <c r="G40" s="174" t="s">
        <v>45</v>
      </c>
      <c r="H40" s="456">
        <f t="shared" si="2"/>
        <v>0</v>
      </c>
      <c r="I40" s="445"/>
      <c r="J40" s="270"/>
      <c r="K40" s="38">
        <v>11</v>
      </c>
    </row>
    <row r="41" spans="3:11" ht="15">
      <c r="C41" s="280" t="s">
        <v>49</v>
      </c>
      <c r="D41" s="231"/>
      <c r="E41" s="232"/>
      <c r="F41" s="174" t="s">
        <v>45</v>
      </c>
      <c r="G41" s="174" t="s">
        <v>45</v>
      </c>
      <c r="H41" s="456">
        <f t="shared" si="2"/>
        <v>0</v>
      </c>
      <c r="I41" s="445"/>
      <c r="J41" s="270"/>
      <c r="K41" s="38">
        <v>12</v>
      </c>
    </row>
    <row r="42" spans="3:11" ht="15" customHeight="1" thickBot="1">
      <c r="C42" s="282" t="s">
        <v>50</v>
      </c>
      <c r="D42" s="179">
        <f>SUM(D37:D41)</f>
        <v>0</v>
      </c>
      <c r="E42" s="180">
        <f>SUM(E37:E41)</f>
        <v>0</v>
      </c>
      <c r="F42" s="177" t="s">
        <v>45</v>
      </c>
      <c r="G42" s="177" t="s">
        <v>45</v>
      </c>
      <c r="H42" s="457">
        <f t="shared" si="2"/>
        <v>0</v>
      </c>
      <c r="I42" s="458"/>
      <c r="J42" s="271"/>
      <c r="K42" s="38">
        <v>13</v>
      </c>
    </row>
    <row r="43" spans="3:11" ht="15" customHeight="1" thickBot="1">
      <c r="C43" s="283" t="s">
        <v>51</v>
      </c>
      <c r="D43" s="181">
        <f>D36+D42</f>
        <v>50</v>
      </c>
      <c r="E43" s="182">
        <f>SUM(D36:D42)</f>
        <v>50</v>
      </c>
      <c r="F43" s="178" t="s">
        <v>52</v>
      </c>
      <c r="G43" s="178" t="s">
        <v>52</v>
      </c>
      <c r="H43" s="484">
        <f t="shared" si="2"/>
        <v>100</v>
      </c>
      <c r="I43" s="485"/>
      <c r="J43" s="143"/>
      <c r="K43" s="57">
        <v>14</v>
      </c>
    </row>
    <row r="44" spans="1:7" s="25" customFormat="1" ht="47.25" customHeight="1" thickBot="1">
      <c r="A44" s="358"/>
      <c r="C44" s="434" t="s">
        <v>366</v>
      </c>
      <c r="D44" s="434"/>
      <c r="E44" s="434"/>
      <c r="F44" s="434"/>
      <c r="G44" s="434"/>
    </row>
    <row r="45" spans="3:10" ht="25.5" customHeight="1">
      <c r="C45" s="412" t="s">
        <v>53</v>
      </c>
      <c r="D45" s="402" t="s">
        <v>294</v>
      </c>
      <c r="E45" s="402" t="s">
        <v>295</v>
      </c>
      <c r="F45" s="402"/>
      <c r="G45" s="388" t="s">
        <v>296</v>
      </c>
      <c r="H45" s="388"/>
      <c r="I45" s="389"/>
      <c r="J45" s="33"/>
    </row>
    <row r="46" spans="3:10" ht="15">
      <c r="C46" s="488"/>
      <c r="D46" s="489"/>
      <c r="E46" s="41" t="s">
        <v>54</v>
      </c>
      <c r="F46" s="41" t="s">
        <v>55</v>
      </c>
      <c r="G46" s="41" t="s">
        <v>54</v>
      </c>
      <c r="H46" s="464" t="s">
        <v>55</v>
      </c>
      <c r="I46" s="465"/>
      <c r="J46" s="33"/>
    </row>
    <row r="47" spans="3:10" ht="15.75" thickBot="1">
      <c r="C47" s="92" t="s">
        <v>2</v>
      </c>
      <c r="D47" s="93" t="s">
        <v>3</v>
      </c>
      <c r="E47" s="87" t="s">
        <v>4</v>
      </c>
      <c r="F47" s="87" t="s">
        <v>33</v>
      </c>
      <c r="G47" s="152" t="s">
        <v>34</v>
      </c>
      <c r="H47" s="462" t="s">
        <v>35</v>
      </c>
      <c r="I47" s="463"/>
      <c r="J47" s="33"/>
    </row>
    <row r="48" spans="3:12" ht="15">
      <c r="C48" s="235" t="s">
        <v>278</v>
      </c>
      <c r="D48" s="236">
        <v>10</v>
      </c>
      <c r="E48" s="236">
        <v>7</v>
      </c>
      <c r="F48" s="236">
        <v>2.5</v>
      </c>
      <c r="G48" s="157">
        <f aca="true" t="shared" si="4" ref="G48:G66">D48*E48</f>
        <v>70</v>
      </c>
      <c r="H48" s="446">
        <f aca="true" t="shared" si="5" ref="H48:H66">D48*F48</f>
        <v>25</v>
      </c>
      <c r="I48" s="447"/>
      <c r="J48" s="38">
        <v>1</v>
      </c>
      <c r="L48" s="141" t="s">
        <v>5</v>
      </c>
    </row>
    <row r="49" spans="3:12" ht="15">
      <c r="C49" s="237" t="s">
        <v>306</v>
      </c>
      <c r="D49" s="238">
        <v>30</v>
      </c>
      <c r="E49" s="238">
        <v>50</v>
      </c>
      <c r="F49" s="238"/>
      <c r="G49" s="172">
        <f t="shared" si="4"/>
        <v>1500</v>
      </c>
      <c r="H49" s="444">
        <f t="shared" si="5"/>
        <v>0</v>
      </c>
      <c r="I49" s="445"/>
      <c r="J49" s="38">
        <v>2</v>
      </c>
      <c r="L49" s="139" t="s">
        <v>8</v>
      </c>
    </row>
    <row r="50" spans="3:12" ht="15">
      <c r="C50" s="239"/>
      <c r="D50" s="238"/>
      <c r="E50" s="238"/>
      <c r="F50" s="238"/>
      <c r="G50" s="172">
        <f t="shared" si="4"/>
        <v>0</v>
      </c>
      <c r="H50" s="444">
        <f t="shared" si="5"/>
        <v>0</v>
      </c>
      <c r="I50" s="445"/>
      <c r="J50" s="38">
        <v>3</v>
      </c>
      <c r="L50" s="139" t="s">
        <v>10</v>
      </c>
    </row>
    <row r="51" spans="3:12" ht="15">
      <c r="C51" s="239"/>
      <c r="D51" s="238"/>
      <c r="E51" s="238"/>
      <c r="F51" s="238"/>
      <c r="G51" s="172">
        <f t="shared" si="4"/>
        <v>0</v>
      </c>
      <c r="H51" s="444">
        <f t="shared" si="5"/>
        <v>0</v>
      </c>
      <c r="I51" s="445"/>
      <c r="J51" s="38">
        <v>4</v>
      </c>
      <c r="L51" s="139" t="s">
        <v>13</v>
      </c>
    </row>
    <row r="52" spans="3:12" ht="15">
      <c r="C52" s="239"/>
      <c r="D52" s="238"/>
      <c r="E52" s="238"/>
      <c r="F52" s="238"/>
      <c r="G52" s="172">
        <f t="shared" si="4"/>
        <v>0</v>
      </c>
      <c r="H52" s="444">
        <f t="shared" si="5"/>
        <v>0</v>
      </c>
      <c r="I52" s="445"/>
      <c r="J52" s="38">
        <v>5</v>
      </c>
      <c r="L52" s="139" t="s">
        <v>16</v>
      </c>
    </row>
    <row r="53" spans="3:12" ht="15">
      <c r="C53" s="239"/>
      <c r="D53" s="238"/>
      <c r="E53" s="238"/>
      <c r="F53" s="238"/>
      <c r="G53" s="172">
        <f t="shared" si="4"/>
        <v>0</v>
      </c>
      <c r="H53" s="444">
        <f t="shared" si="5"/>
        <v>0</v>
      </c>
      <c r="I53" s="445"/>
      <c r="J53" s="38">
        <v>6</v>
      </c>
      <c r="L53" s="139" t="s">
        <v>18</v>
      </c>
    </row>
    <row r="54" spans="3:12" ht="15">
      <c r="C54" s="239"/>
      <c r="D54" s="238"/>
      <c r="E54" s="238"/>
      <c r="F54" s="238"/>
      <c r="G54" s="172">
        <f t="shared" si="4"/>
        <v>0</v>
      </c>
      <c r="H54" s="444">
        <f t="shared" si="5"/>
        <v>0</v>
      </c>
      <c r="I54" s="445"/>
      <c r="J54" s="38">
        <v>7</v>
      </c>
      <c r="L54" s="139" t="s">
        <v>21</v>
      </c>
    </row>
    <row r="55" spans="3:12" ht="15">
      <c r="C55" s="239"/>
      <c r="D55" s="238"/>
      <c r="E55" s="238"/>
      <c r="F55" s="238"/>
      <c r="G55" s="172">
        <f t="shared" si="4"/>
        <v>0</v>
      </c>
      <c r="H55" s="444">
        <f t="shared" si="5"/>
        <v>0</v>
      </c>
      <c r="I55" s="445"/>
      <c r="J55" s="38">
        <v>8</v>
      </c>
      <c r="L55" s="139" t="s">
        <v>22</v>
      </c>
    </row>
    <row r="56" spans="3:12" ht="15">
      <c r="C56" s="239"/>
      <c r="D56" s="238"/>
      <c r="E56" s="238"/>
      <c r="F56" s="238"/>
      <c r="G56" s="172">
        <f t="shared" si="4"/>
        <v>0</v>
      </c>
      <c r="H56" s="444">
        <f t="shared" si="5"/>
        <v>0</v>
      </c>
      <c r="I56" s="445"/>
      <c r="J56" s="38">
        <v>9</v>
      </c>
      <c r="L56" s="139" t="s">
        <v>23</v>
      </c>
    </row>
    <row r="57" spans="3:12" ht="15.75" thickBot="1">
      <c r="C57" s="239"/>
      <c r="D57" s="238"/>
      <c r="E57" s="238"/>
      <c r="F57" s="238"/>
      <c r="G57" s="172">
        <f t="shared" si="4"/>
        <v>0</v>
      </c>
      <c r="H57" s="446">
        <f t="shared" si="5"/>
        <v>0</v>
      </c>
      <c r="I57" s="447"/>
      <c r="J57" s="38">
        <v>10</v>
      </c>
      <c r="L57" s="140" t="s">
        <v>26</v>
      </c>
    </row>
    <row r="58" spans="3:10" ht="15">
      <c r="C58" s="239"/>
      <c r="D58" s="238"/>
      <c r="E58" s="238"/>
      <c r="F58" s="238"/>
      <c r="G58" s="172">
        <f t="shared" si="4"/>
        <v>0</v>
      </c>
      <c r="H58" s="444">
        <f t="shared" si="5"/>
        <v>0</v>
      </c>
      <c r="I58" s="445"/>
      <c r="J58" s="38">
        <v>11</v>
      </c>
    </row>
    <row r="59" spans="3:10" ht="15">
      <c r="C59" s="239"/>
      <c r="D59" s="238"/>
      <c r="E59" s="238"/>
      <c r="F59" s="238"/>
      <c r="G59" s="172">
        <f t="shared" si="4"/>
        <v>0</v>
      </c>
      <c r="H59" s="444">
        <f t="shared" si="5"/>
        <v>0</v>
      </c>
      <c r="I59" s="445"/>
      <c r="J59" s="38">
        <v>12</v>
      </c>
    </row>
    <row r="60" spans="3:10" ht="15">
      <c r="C60" s="239"/>
      <c r="D60" s="238"/>
      <c r="E60" s="238"/>
      <c r="F60" s="238"/>
      <c r="G60" s="172">
        <f t="shared" si="4"/>
        <v>0</v>
      </c>
      <c r="H60" s="446">
        <f t="shared" si="5"/>
        <v>0</v>
      </c>
      <c r="I60" s="447"/>
      <c r="J60" s="38">
        <v>13</v>
      </c>
    </row>
    <row r="61" spans="3:10" ht="15">
      <c r="C61" s="239"/>
      <c r="D61" s="238"/>
      <c r="E61" s="238"/>
      <c r="F61" s="238"/>
      <c r="G61" s="172">
        <f t="shared" si="4"/>
        <v>0</v>
      </c>
      <c r="H61" s="444">
        <f t="shared" si="5"/>
        <v>0</v>
      </c>
      <c r="I61" s="445"/>
      <c r="J61" s="38">
        <v>14</v>
      </c>
    </row>
    <row r="62" spans="3:10" ht="15">
      <c r="C62" s="239"/>
      <c r="D62" s="238"/>
      <c r="E62" s="238"/>
      <c r="F62" s="238"/>
      <c r="G62" s="172">
        <f t="shared" si="4"/>
        <v>0</v>
      </c>
      <c r="H62" s="444">
        <f t="shared" si="5"/>
        <v>0</v>
      </c>
      <c r="I62" s="445"/>
      <c r="J62" s="38">
        <v>15</v>
      </c>
    </row>
    <row r="63" spans="3:10" ht="15">
      <c r="C63" s="239"/>
      <c r="D63" s="238"/>
      <c r="E63" s="238"/>
      <c r="F63" s="238"/>
      <c r="G63" s="172">
        <f t="shared" si="4"/>
        <v>0</v>
      </c>
      <c r="H63" s="444">
        <f t="shared" si="5"/>
        <v>0</v>
      </c>
      <c r="I63" s="445"/>
      <c r="J63" s="38">
        <v>16</v>
      </c>
    </row>
    <row r="64" spans="3:10" ht="15">
      <c r="C64" s="239"/>
      <c r="D64" s="238"/>
      <c r="E64" s="238"/>
      <c r="F64" s="238"/>
      <c r="G64" s="172">
        <f t="shared" si="4"/>
        <v>0</v>
      </c>
      <c r="H64" s="444">
        <f t="shared" si="5"/>
        <v>0</v>
      </c>
      <c r="I64" s="445"/>
      <c r="J64" s="38">
        <v>17</v>
      </c>
    </row>
    <row r="65" spans="3:10" ht="15">
      <c r="C65" s="240" t="s">
        <v>56</v>
      </c>
      <c r="D65" s="238"/>
      <c r="E65" s="238"/>
      <c r="F65" s="238"/>
      <c r="G65" s="172">
        <f t="shared" si="4"/>
        <v>0</v>
      </c>
      <c r="H65" s="444">
        <f t="shared" si="5"/>
        <v>0</v>
      </c>
      <c r="I65" s="445"/>
      <c r="J65" s="38">
        <v>18</v>
      </c>
    </row>
    <row r="66" spans="3:10" ht="15">
      <c r="C66" s="241" t="s">
        <v>57</v>
      </c>
      <c r="D66" s="242"/>
      <c r="E66" s="242"/>
      <c r="F66" s="242"/>
      <c r="G66" s="172">
        <f t="shared" si="4"/>
        <v>0</v>
      </c>
      <c r="H66" s="442">
        <f t="shared" si="5"/>
        <v>0</v>
      </c>
      <c r="I66" s="443"/>
      <c r="J66" s="38">
        <v>19</v>
      </c>
    </row>
    <row r="67" spans="3:10" ht="12.75">
      <c r="C67" s="12" t="s">
        <v>58</v>
      </c>
      <c r="D67" s="184">
        <f>(SUM(D48:D64))-(D65+D66)</f>
        <v>40</v>
      </c>
      <c r="E67" s="183" t="s">
        <v>52</v>
      </c>
      <c r="F67" s="183" t="s">
        <v>52</v>
      </c>
      <c r="G67" s="183" t="s">
        <v>52</v>
      </c>
      <c r="H67" s="452" t="s">
        <v>316</v>
      </c>
      <c r="I67" s="453"/>
      <c r="J67" s="38">
        <v>20</v>
      </c>
    </row>
    <row r="68" spans="3:10" ht="15">
      <c r="C68" s="272" t="s">
        <v>59</v>
      </c>
      <c r="D68" s="243">
        <f>D31</f>
        <v>10</v>
      </c>
      <c r="E68" s="244">
        <v>5</v>
      </c>
      <c r="F68" s="244"/>
      <c r="G68" s="172">
        <f>D68*E68</f>
        <v>50</v>
      </c>
      <c r="H68" s="454">
        <f>D68*F68</f>
        <v>0</v>
      </c>
      <c r="I68" s="455"/>
      <c r="J68" s="38">
        <v>21</v>
      </c>
    </row>
    <row r="69" spans="3:10" ht="15">
      <c r="C69" s="273" t="s">
        <v>60</v>
      </c>
      <c r="D69" s="243">
        <f>D32</f>
        <v>0</v>
      </c>
      <c r="E69" s="238"/>
      <c r="F69" s="238"/>
      <c r="G69" s="172">
        <f>D69*E69</f>
        <v>0</v>
      </c>
      <c r="H69" s="444">
        <f>D69*F69</f>
        <v>0</v>
      </c>
      <c r="I69" s="445"/>
      <c r="J69" s="38">
        <v>22</v>
      </c>
    </row>
    <row r="70" spans="3:10" ht="15">
      <c r="C70" s="273" t="s">
        <v>338</v>
      </c>
      <c r="D70" s="243">
        <f>D33</f>
        <v>0</v>
      </c>
      <c r="E70" s="238"/>
      <c r="F70" s="238"/>
      <c r="G70" s="172">
        <f>D70*E70</f>
        <v>0</v>
      </c>
      <c r="H70" s="444">
        <f>D70*F70</f>
        <v>0</v>
      </c>
      <c r="I70" s="445"/>
      <c r="J70" s="38">
        <v>23</v>
      </c>
    </row>
    <row r="71" spans="3:10" ht="15">
      <c r="C71" s="273" t="s">
        <v>41</v>
      </c>
      <c r="D71" s="243">
        <f>D34</f>
        <v>0</v>
      </c>
      <c r="E71" s="238"/>
      <c r="F71" s="238"/>
      <c r="G71" s="172">
        <f>D71*E71</f>
        <v>0</v>
      </c>
      <c r="H71" s="444">
        <f>D71*F71</f>
        <v>0</v>
      </c>
      <c r="I71" s="445"/>
      <c r="J71" s="38">
        <v>24</v>
      </c>
    </row>
    <row r="72" spans="3:10" ht="15">
      <c r="C72" s="274" t="s">
        <v>338</v>
      </c>
      <c r="D72" s="243">
        <f>D35</f>
        <v>0</v>
      </c>
      <c r="E72" s="242"/>
      <c r="F72" s="242"/>
      <c r="G72" s="172">
        <f>D72*E72</f>
        <v>0</v>
      </c>
      <c r="H72" s="444">
        <f>D72*F72</f>
        <v>0</v>
      </c>
      <c r="I72" s="445"/>
      <c r="J72" s="38">
        <v>25</v>
      </c>
    </row>
    <row r="73" spans="3:10" ht="12.75">
      <c r="C73" s="12" t="s">
        <v>43</v>
      </c>
      <c r="D73" s="148">
        <f>D67+SUM(D68:D72)</f>
        <v>50</v>
      </c>
      <c r="E73" s="151" t="s">
        <v>52</v>
      </c>
      <c r="F73" s="151" t="s">
        <v>52</v>
      </c>
      <c r="G73" s="185" t="s">
        <v>52</v>
      </c>
      <c r="H73" s="468" t="s">
        <v>52</v>
      </c>
      <c r="I73" s="469"/>
      <c r="J73" s="38">
        <v>26</v>
      </c>
    </row>
    <row r="74" spans="2:10" ht="12.75" customHeight="1">
      <c r="B74" s="147" t="s">
        <v>303</v>
      </c>
      <c r="C74" s="146" t="s">
        <v>302</v>
      </c>
      <c r="D74" s="146"/>
      <c r="E74" s="146"/>
      <c r="F74" s="146"/>
      <c r="G74" s="146"/>
      <c r="H74" s="144"/>
      <c r="I74" s="145"/>
      <c r="J74" s="145"/>
    </row>
    <row r="75" spans="2:10" s="24" customFormat="1" ht="12" customHeight="1">
      <c r="B75" s="435" t="s">
        <v>367</v>
      </c>
      <c r="C75" s="435"/>
      <c r="D75" s="435"/>
      <c r="E75" s="435"/>
      <c r="F75" s="435"/>
      <c r="G75" s="435"/>
      <c r="H75" s="435"/>
      <c r="I75" s="435"/>
      <c r="J75" s="83"/>
    </row>
    <row r="76" spans="2:9" s="24" customFormat="1" ht="15.75" customHeight="1">
      <c r="B76" s="435"/>
      <c r="C76" s="435"/>
      <c r="D76" s="435"/>
      <c r="E76" s="435"/>
      <c r="F76" s="435"/>
      <c r="G76" s="435"/>
      <c r="H76" s="435"/>
      <c r="I76" s="435"/>
    </row>
    <row r="77" spans="2:9" s="25" customFormat="1" ht="16.5" thickBot="1">
      <c r="B77" s="435"/>
      <c r="C77" s="435"/>
      <c r="D77" s="435"/>
      <c r="E77" s="435"/>
      <c r="F77" s="435"/>
      <c r="G77" s="435"/>
      <c r="H77" s="435"/>
      <c r="I77" s="435"/>
    </row>
    <row r="78" spans="3:15" ht="23.25" customHeight="1">
      <c r="C78" s="412" t="s">
        <v>61</v>
      </c>
      <c r="D78" s="402" t="s">
        <v>62</v>
      </c>
      <c r="E78" s="409" t="s">
        <v>63</v>
      </c>
      <c r="F78" s="409"/>
      <c r="G78" s="409"/>
      <c r="H78" s="402" t="s">
        <v>64</v>
      </c>
      <c r="I78" s="402"/>
      <c r="J78" s="402"/>
      <c r="K78" s="402" t="s">
        <v>65</v>
      </c>
      <c r="L78" s="402"/>
      <c r="M78" s="470"/>
      <c r="N78" s="80"/>
      <c r="O78" s="33"/>
    </row>
    <row r="79" spans="3:15" ht="15">
      <c r="C79" s="413"/>
      <c r="D79" s="414"/>
      <c r="E79" s="390" t="s">
        <v>66</v>
      </c>
      <c r="F79" s="390"/>
      <c r="G79" s="390" t="s">
        <v>67</v>
      </c>
      <c r="H79" s="414"/>
      <c r="I79" s="414"/>
      <c r="J79" s="414"/>
      <c r="K79" s="414"/>
      <c r="L79" s="414"/>
      <c r="M79" s="471"/>
      <c r="N79" s="80"/>
      <c r="O79" s="33"/>
    </row>
    <row r="80" spans="3:15" ht="36.75" customHeight="1">
      <c r="C80" s="413"/>
      <c r="D80" s="414"/>
      <c r="E80" s="39" t="s">
        <v>68</v>
      </c>
      <c r="F80" s="39" t="s">
        <v>69</v>
      </c>
      <c r="G80" s="390"/>
      <c r="H80" s="38" t="s">
        <v>70</v>
      </c>
      <c r="I80" s="40" t="s">
        <v>71</v>
      </c>
      <c r="J80" s="39" t="s">
        <v>320</v>
      </c>
      <c r="K80" s="38" t="s">
        <v>72</v>
      </c>
      <c r="L80" s="40" t="s">
        <v>71</v>
      </c>
      <c r="M80" s="100" t="s">
        <v>298</v>
      </c>
      <c r="N80" s="81"/>
      <c r="O80" s="33"/>
    </row>
    <row r="81" spans="3:16" ht="15.75" thickBot="1">
      <c r="C81" s="101" t="s">
        <v>2</v>
      </c>
      <c r="D81" s="87" t="s">
        <v>3</v>
      </c>
      <c r="E81" s="245" t="s">
        <v>4</v>
      </c>
      <c r="F81" s="245" t="s">
        <v>33</v>
      </c>
      <c r="G81" s="245" t="s">
        <v>34</v>
      </c>
      <c r="H81" s="152" t="s">
        <v>35</v>
      </c>
      <c r="I81" s="152" t="s">
        <v>36</v>
      </c>
      <c r="J81" s="245" t="s">
        <v>73</v>
      </c>
      <c r="K81" s="152" t="s">
        <v>74</v>
      </c>
      <c r="L81" s="152" t="s">
        <v>75</v>
      </c>
      <c r="M81" s="249" t="s">
        <v>76</v>
      </c>
      <c r="N81" s="57" t="s">
        <v>77</v>
      </c>
      <c r="O81" s="33"/>
      <c r="P81" s="15"/>
    </row>
    <row r="82" spans="3:15" ht="12.75">
      <c r="C82" s="186" t="str">
        <f>C48</f>
        <v>Np. Pszenica ozima 
</v>
      </c>
      <c r="D82" s="187">
        <f>G48</f>
        <v>70</v>
      </c>
      <c r="E82" s="246">
        <v>2.5</v>
      </c>
      <c r="F82" s="246">
        <v>45</v>
      </c>
      <c r="G82" s="246"/>
      <c r="H82" s="188">
        <f aca="true" t="shared" si="6" ref="H82:H103">D82-(E82+F82+G82)</f>
        <v>22.5</v>
      </c>
      <c r="I82" s="189">
        <f aca="true" t="shared" si="7" ref="I82:I103">H82*J82</f>
        <v>22.5</v>
      </c>
      <c r="J82" s="246">
        <v>1</v>
      </c>
      <c r="K82" s="156">
        <f>H48</f>
        <v>25</v>
      </c>
      <c r="L82" s="188">
        <f aca="true" t="shared" si="8" ref="L82:L101">K82*M82</f>
        <v>0</v>
      </c>
      <c r="M82" s="246"/>
      <c r="N82" s="157">
        <f aca="true" t="shared" si="9" ref="N82:N101">G82*M82</f>
        <v>0</v>
      </c>
      <c r="O82" s="38">
        <v>1</v>
      </c>
    </row>
    <row r="83" spans="3:15" ht="12.75">
      <c r="C83" s="186" t="str">
        <f aca="true" t="shared" si="10" ref="C83:C97">C49</f>
        <v>Kukurydza</v>
      </c>
      <c r="D83" s="187">
        <f aca="true" t="shared" si="11" ref="D83:D97">G49</f>
        <v>1500</v>
      </c>
      <c r="E83" s="247"/>
      <c r="F83" s="247">
        <v>1500</v>
      </c>
      <c r="G83" s="247"/>
      <c r="H83" s="190">
        <f t="shared" si="6"/>
        <v>0</v>
      </c>
      <c r="I83" s="189">
        <f t="shared" si="7"/>
        <v>0</v>
      </c>
      <c r="J83" s="247"/>
      <c r="K83" s="156">
        <f aca="true" t="shared" si="12" ref="K83:K98">H49</f>
        <v>0</v>
      </c>
      <c r="L83" s="190">
        <f t="shared" si="8"/>
        <v>0</v>
      </c>
      <c r="M83" s="247"/>
      <c r="N83" s="158">
        <f t="shared" si="9"/>
        <v>0</v>
      </c>
      <c r="O83" s="38">
        <v>2</v>
      </c>
    </row>
    <row r="84" spans="3:15" ht="13.5" thickBot="1">
      <c r="C84" s="186">
        <f t="shared" si="10"/>
        <v>0</v>
      </c>
      <c r="D84" s="187">
        <f t="shared" si="11"/>
        <v>0</v>
      </c>
      <c r="E84" s="247"/>
      <c r="F84" s="247"/>
      <c r="G84" s="247"/>
      <c r="H84" s="190">
        <f t="shared" si="6"/>
        <v>0</v>
      </c>
      <c r="I84" s="189">
        <f t="shared" si="7"/>
        <v>0</v>
      </c>
      <c r="J84" s="247"/>
      <c r="K84" s="156">
        <f t="shared" si="12"/>
        <v>0</v>
      </c>
      <c r="L84" s="190">
        <f t="shared" si="8"/>
        <v>0</v>
      </c>
      <c r="M84" s="247"/>
      <c r="N84" s="158">
        <f t="shared" si="9"/>
        <v>0</v>
      </c>
      <c r="O84" s="38">
        <v>3</v>
      </c>
    </row>
    <row r="85" spans="3:19" ht="12.75">
      <c r="C85" s="186">
        <f t="shared" si="10"/>
        <v>0</v>
      </c>
      <c r="D85" s="187">
        <f t="shared" si="11"/>
        <v>0</v>
      </c>
      <c r="E85" s="247"/>
      <c r="F85" s="247"/>
      <c r="G85" s="247"/>
      <c r="H85" s="190">
        <f t="shared" si="6"/>
        <v>0</v>
      </c>
      <c r="I85" s="189">
        <f t="shared" si="7"/>
        <v>0</v>
      </c>
      <c r="J85" s="247"/>
      <c r="K85" s="156">
        <f t="shared" si="12"/>
        <v>0</v>
      </c>
      <c r="L85" s="190">
        <f t="shared" si="8"/>
        <v>0</v>
      </c>
      <c r="M85" s="247"/>
      <c r="N85" s="158">
        <f t="shared" si="9"/>
        <v>0</v>
      </c>
      <c r="O85" s="38">
        <v>4</v>
      </c>
      <c r="S85" s="135" t="s">
        <v>5</v>
      </c>
    </row>
    <row r="86" spans="3:19" ht="12.75">
      <c r="C86" s="186">
        <f t="shared" si="10"/>
        <v>0</v>
      </c>
      <c r="D86" s="187">
        <f t="shared" si="11"/>
        <v>0</v>
      </c>
      <c r="E86" s="247"/>
      <c r="F86" s="247"/>
      <c r="G86" s="247"/>
      <c r="H86" s="190">
        <f t="shared" si="6"/>
        <v>0</v>
      </c>
      <c r="I86" s="189">
        <f t="shared" si="7"/>
        <v>0</v>
      </c>
      <c r="J86" s="247"/>
      <c r="K86" s="156">
        <f t="shared" si="12"/>
        <v>0</v>
      </c>
      <c r="L86" s="190">
        <f t="shared" si="8"/>
        <v>0</v>
      </c>
      <c r="M86" s="247"/>
      <c r="N86" s="158">
        <f t="shared" si="9"/>
        <v>0</v>
      </c>
      <c r="O86" s="38">
        <v>5</v>
      </c>
      <c r="S86" s="139" t="s">
        <v>8</v>
      </c>
    </row>
    <row r="87" spans="3:19" ht="12.75">
      <c r="C87" s="186">
        <f t="shared" si="10"/>
        <v>0</v>
      </c>
      <c r="D87" s="187">
        <f t="shared" si="11"/>
        <v>0</v>
      </c>
      <c r="E87" s="247"/>
      <c r="F87" s="247"/>
      <c r="G87" s="247"/>
      <c r="H87" s="190">
        <f t="shared" si="6"/>
        <v>0</v>
      </c>
      <c r="I87" s="189">
        <f t="shared" si="7"/>
        <v>0</v>
      </c>
      <c r="J87" s="247"/>
      <c r="K87" s="156">
        <f t="shared" si="12"/>
        <v>0</v>
      </c>
      <c r="L87" s="190">
        <f t="shared" si="8"/>
        <v>0</v>
      </c>
      <c r="M87" s="247"/>
      <c r="N87" s="158">
        <f t="shared" si="9"/>
        <v>0</v>
      </c>
      <c r="O87" s="38">
        <v>6</v>
      </c>
      <c r="S87" s="139" t="s">
        <v>10</v>
      </c>
    </row>
    <row r="88" spans="3:19" ht="12.75">
      <c r="C88" s="186">
        <f t="shared" si="10"/>
        <v>0</v>
      </c>
      <c r="D88" s="187">
        <f t="shared" si="11"/>
        <v>0</v>
      </c>
      <c r="E88" s="247"/>
      <c r="F88" s="247"/>
      <c r="G88" s="247"/>
      <c r="H88" s="190">
        <f t="shared" si="6"/>
        <v>0</v>
      </c>
      <c r="I88" s="189">
        <f t="shared" si="7"/>
        <v>0</v>
      </c>
      <c r="J88" s="247"/>
      <c r="K88" s="156">
        <f t="shared" si="12"/>
        <v>0</v>
      </c>
      <c r="L88" s="190">
        <f t="shared" si="8"/>
        <v>0</v>
      </c>
      <c r="M88" s="247"/>
      <c r="N88" s="158">
        <f t="shared" si="9"/>
        <v>0</v>
      </c>
      <c r="O88" s="38">
        <v>7</v>
      </c>
      <c r="S88" s="139" t="s">
        <v>13</v>
      </c>
    </row>
    <row r="89" spans="3:19" ht="12.75">
      <c r="C89" s="186">
        <f t="shared" si="10"/>
        <v>0</v>
      </c>
      <c r="D89" s="187">
        <f t="shared" si="11"/>
        <v>0</v>
      </c>
      <c r="E89" s="247"/>
      <c r="F89" s="247"/>
      <c r="G89" s="247"/>
      <c r="H89" s="190">
        <f t="shared" si="6"/>
        <v>0</v>
      </c>
      <c r="I89" s="189">
        <f t="shared" si="7"/>
        <v>0</v>
      </c>
      <c r="J89" s="247"/>
      <c r="K89" s="156">
        <f t="shared" si="12"/>
        <v>0</v>
      </c>
      <c r="L89" s="190">
        <f t="shared" si="8"/>
        <v>0</v>
      </c>
      <c r="M89" s="247"/>
      <c r="N89" s="158">
        <f t="shared" si="9"/>
        <v>0</v>
      </c>
      <c r="O89" s="38">
        <v>8</v>
      </c>
      <c r="S89" s="139" t="s">
        <v>16</v>
      </c>
    </row>
    <row r="90" spans="3:19" ht="12.75">
      <c r="C90" s="186">
        <f t="shared" si="10"/>
        <v>0</v>
      </c>
      <c r="D90" s="187">
        <f t="shared" si="11"/>
        <v>0</v>
      </c>
      <c r="E90" s="247"/>
      <c r="F90" s="247"/>
      <c r="G90" s="247"/>
      <c r="H90" s="190">
        <f t="shared" si="6"/>
        <v>0</v>
      </c>
      <c r="I90" s="189">
        <f t="shared" si="7"/>
        <v>0</v>
      </c>
      <c r="J90" s="247"/>
      <c r="K90" s="156">
        <f t="shared" si="12"/>
        <v>0</v>
      </c>
      <c r="L90" s="190">
        <f t="shared" si="8"/>
        <v>0</v>
      </c>
      <c r="M90" s="247"/>
      <c r="N90" s="158">
        <f t="shared" si="9"/>
        <v>0</v>
      </c>
      <c r="O90" s="38">
        <v>9</v>
      </c>
      <c r="S90" s="139" t="s">
        <v>18</v>
      </c>
    </row>
    <row r="91" spans="3:19" ht="12.75">
      <c r="C91" s="186">
        <f t="shared" si="10"/>
        <v>0</v>
      </c>
      <c r="D91" s="187">
        <f t="shared" si="11"/>
        <v>0</v>
      </c>
      <c r="E91" s="247"/>
      <c r="F91" s="247"/>
      <c r="G91" s="247"/>
      <c r="H91" s="190">
        <f t="shared" si="6"/>
        <v>0</v>
      </c>
      <c r="I91" s="189">
        <f t="shared" si="7"/>
        <v>0</v>
      </c>
      <c r="J91" s="247"/>
      <c r="K91" s="156">
        <f t="shared" si="12"/>
        <v>0</v>
      </c>
      <c r="L91" s="190">
        <f t="shared" si="8"/>
        <v>0</v>
      </c>
      <c r="M91" s="247"/>
      <c r="N91" s="158">
        <f t="shared" si="9"/>
        <v>0</v>
      </c>
      <c r="O91" s="38">
        <v>10</v>
      </c>
      <c r="S91" s="139" t="s">
        <v>21</v>
      </c>
    </row>
    <row r="92" spans="3:19" ht="12.75">
      <c r="C92" s="186">
        <f t="shared" si="10"/>
        <v>0</v>
      </c>
      <c r="D92" s="187">
        <f t="shared" si="11"/>
        <v>0</v>
      </c>
      <c r="E92" s="247"/>
      <c r="F92" s="247"/>
      <c r="G92" s="247"/>
      <c r="H92" s="190">
        <f t="shared" si="6"/>
        <v>0</v>
      </c>
      <c r="I92" s="189">
        <f t="shared" si="7"/>
        <v>0</v>
      </c>
      <c r="J92" s="247"/>
      <c r="K92" s="156">
        <f t="shared" si="12"/>
        <v>0</v>
      </c>
      <c r="L92" s="190">
        <f t="shared" si="8"/>
        <v>0</v>
      </c>
      <c r="M92" s="247"/>
      <c r="N92" s="158">
        <f t="shared" si="9"/>
        <v>0</v>
      </c>
      <c r="O92" s="38">
        <v>11</v>
      </c>
      <c r="S92" s="139" t="s">
        <v>22</v>
      </c>
    </row>
    <row r="93" spans="3:19" ht="12.75">
      <c r="C93" s="186">
        <f t="shared" si="10"/>
        <v>0</v>
      </c>
      <c r="D93" s="187">
        <f t="shared" si="11"/>
        <v>0</v>
      </c>
      <c r="E93" s="247"/>
      <c r="F93" s="247"/>
      <c r="G93" s="247"/>
      <c r="H93" s="190">
        <f t="shared" si="6"/>
        <v>0</v>
      </c>
      <c r="I93" s="189">
        <f t="shared" si="7"/>
        <v>0</v>
      </c>
      <c r="J93" s="247"/>
      <c r="K93" s="156">
        <f t="shared" si="12"/>
        <v>0</v>
      </c>
      <c r="L93" s="190">
        <f t="shared" si="8"/>
        <v>0</v>
      </c>
      <c r="M93" s="247"/>
      <c r="N93" s="158">
        <f t="shared" si="9"/>
        <v>0</v>
      </c>
      <c r="O93" s="38">
        <v>12</v>
      </c>
      <c r="S93" s="139" t="s">
        <v>23</v>
      </c>
    </row>
    <row r="94" spans="1:19" ht="13.5" thickBot="1">
      <c r="C94" s="186">
        <f t="shared" si="10"/>
        <v>0</v>
      </c>
      <c r="D94" s="187">
        <f t="shared" si="11"/>
        <v>0</v>
      </c>
      <c r="E94" s="247"/>
      <c r="F94" s="247"/>
      <c r="G94" s="247"/>
      <c r="H94" s="190">
        <f t="shared" si="6"/>
        <v>0</v>
      </c>
      <c r="I94" s="189">
        <f t="shared" si="7"/>
        <v>0</v>
      </c>
      <c r="J94" s="247"/>
      <c r="K94" s="156">
        <f t="shared" si="12"/>
        <v>0</v>
      </c>
      <c r="L94" s="190">
        <f t="shared" si="8"/>
        <v>0</v>
      </c>
      <c r="M94" s="247"/>
      <c r="N94" s="158">
        <f t="shared" si="9"/>
        <v>0</v>
      </c>
      <c r="O94" s="38">
        <v>13</v>
      </c>
      <c r="S94" s="140" t="s">
        <v>26</v>
      </c>
    </row>
    <row r="95" spans="3:15" ht="12.75">
      <c r="C95" s="186">
        <f t="shared" si="10"/>
        <v>0</v>
      </c>
      <c r="D95" s="187">
        <f t="shared" si="11"/>
        <v>0</v>
      </c>
      <c r="E95" s="247"/>
      <c r="F95" s="247"/>
      <c r="G95" s="247"/>
      <c r="H95" s="190">
        <f t="shared" si="6"/>
        <v>0</v>
      </c>
      <c r="I95" s="189">
        <f t="shared" si="7"/>
        <v>0</v>
      </c>
      <c r="J95" s="247"/>
      <c r="K95" s="156">
        <f t="shared" si="12"/>
        <v>0</v>
      </c>
      <c r="L95" s="190">
        <f t="shared" si="8"/>
        <v>0</v>
      </c>
      <c r="M95" s="247"/>
      <c r="N95" s="158">
        <f t="shared" si="9"/>
        <v>0</v>
      </c>
      <c r="O95" s="38">
        <v>14</v>
      </c>
    </row>
    <row r="96" spans="3:15" ht="12.75">
      <c r="C96" s="186">
        <f t="shared" si="10"/>
        <v>0</v>
      </c>
      <c r="D96" s="187">
        <f t="shared" si="11"/>
        <v>0</v>
      </c>
      <c r="E96" s="247"/>
      <c r="F96" s="247"/>
      <c r="G96" s="247"/>
      <c r="H96" s="190">
        <f t="shared" si="6"/>
        <v>0</v>
      </c>
      <c r="I96" s="189">
        <f t="shared" si="7"/>
        <v>0</v>
      </c>
      <c r="J96" s="247"/>
      <c r="K96" s="156">
        <f t="shared" si="12"/>
        <v>0</v>
      </c>
      <c r="L96" s="190">
        <f t="shared" si="8"/>
        <v>0</v>
      </c>
      <c r="M96" s="247"/>
      <c r="N96" s="158">
        <f t="shared" si="9"/>
        <v>0</v>
      </c>
      <c r="O96" s="38">
        <v>15</v>
      </c>
    </row>
    <row r="97" spans="3:15" ht="12.75">
      <c r="C97" s="186">
        <f t="shared" si="10"/>
        <v>0</v>
      </c>
      <c r="D97" s="187">
        <f t="shared" si="11"/>
        <v>0</v>
      </c>
      <c r="E97" s="247"/>
      <c r="F97" s="247"/>
      <c r="G97" s="247"/>
      <c r="H97" s="190">
        <f t="shared" si="6"/>
        <v>0</v>
      </c>
      <c r="I97" s="189">
        <f t="shared" si="7"/>
        <v>0</v>
      </c>
      <c r="J97" s="247"/>
      <c r="K97" s="156">
        <f t="shared" si="12"/>
        <v>0</v>
      </c>
      <c r="L97" s="190">
        <f t="shared" si="8"/>
        <v>0</v>
      </c>
      <c r="M97" s="247"/>
      <c r="N97" s="158">
        <f t="shared" si="9"/>
        <v>0</v>
      </c>
      <c r="O97" s="38">
        <v>16</v>
      </c>
    </row>
    <row r="98" spans="3:15" ht="12.75">
      <c r="C98" s="186" t="s">
        <v>323</v>
      </c>
      <c r="D98" s="187">
        <f>G68</f>
        <v>50</v>
      </c>
      <c r="E98" s="247"/>
      <c r="F98" s="247">
        <v>50</v>
      </c>
      <c r="G98" s="247"/>
      <c r="H98" s="190">
        <f t="shared" si="6"/>
        <v>0</v>
      </c>
      <c r="I98" s="189">
        <f t="shared" si="7"/>
        <v>0</v>
      </c>
      <c r="J98" s="247"/>
      <c r="K98" s="156">
        <f t="shared" si="12"/>
        <v>0</v>
      </c>
      <c r="L98" s="190">
        <f t="shared" si="8"/>
        <v>0</v>
      </c>
      <c r="M98" s="247"/>
      <c r="N98" s="158">
        <f t="shared" si="9"/>
        <v>0</v>
      </c>
      <c r="O98" s="38">
        <v>17</v>
      </c>
    </row>
    <row r="99" spans="3:15" ht="12.75">
      <c r="C99" s="8" t="s">
        <v>78</v>
      </c>
      <c r="D99" s="275"/>
      <c r="E99" s="247"/>
      <c r="F99" s="247"/>
      <c r="G99" s="247"/>
      <c r="H99" s="190">
        <f t="shared" si="6"/>
        <v>0</v>
      </c>
      <c r="I99" s="189">
        <f t="shared" si="7"/>
        <v>0</v>
      </c>
      <c r="J99" s="247"/>
      <c r="K99" s="156">
        <f>H70</f>
        <v>0</v>
      </c>
      <c r="L99" s="190">
        <f t="shared" si="8"/>
        <v>0</v>
      </c>
      <c r="M99" s="247"/>
      <c r="N99" s="158">
        <f t="shared" si="9"/>
        <v>0</v>
      </c>
      <c r="O99" s="38">
        <v>18</v>
      </c>
    </row>
    <row r="100" spans="3:15" ht="12.75">
      <c r="C100" s="8" t="s">
        <v>41</v>
      </c>
      <c r="D100" s="275"/>
      <c r="E100" s="247"/>
      <c r="F100" s="247"/>
      <c r="G100" s="247"/>
      <c r="H100" s="190">
        <f t="shared" si="6"/>
        <v>0</v>
      </c>
      <c r="I100" s="189">
        <f t="shared" si="7"/>
        <v>0</v>
      </c>
      <c r="J100" s="247"/>
      <c r="K100" s="156">
        <f>H71</f>
        <v>0</v>
      </c>
      <c r="L100" s="190">
        <f t="shared" si="8"/>
        <v>0</v>
      </c>
      <c r="M100" s="247"/>
      <c r="N100" s="158">
        <f t="shared" si="9"/>
        <v>0</v>
      </c>
      <c r="O100" s="38">
        <v>19</v>
      </c>
    </row>
    <row r="101" spans="3:15" ht="12.75">
      <c r="C101" s="8" t="s">
        <v>79</v>
      </c>
      <c r="D101" s="275"/>
      <c r="E101" s="247"/>
      <c r="F101" s="247"/>
      <c r="G101" s="247"/>
      <c r="H101" s="190">
        <f t="shared" si="6"/>
        <v>0</v>
      </c>
      <c r="I101" s="189">
        <f t="shared" si="7"/>
        <v>0</v>
      </c>
      <c r="J101" s="247"/>
      <c r="K101" s="156">
        <f>-H72</f>
        <v>0</v>
      </c>
      <c r="L101" s="190">
        <f t="shared" si="8"/>
        <v>0</v>
      </c>
      <c r="M101" s="247"/>
      <c r="N101" s="158">
        <f t="shared" si="9"/>
        <v>0</v>
      </c>
      <c r="O101" s="38">
        <v>20</v>
      </c>
    </row>
    <row r="102" spans="3:15" ht="12.75">
      <c r="C102" s="8" t="s">
        <v>80</v>
      </c>
      <c r="D102" s="275"/>
      <c r="E102" s="247"/>
      <c r="F102" s="247"/>
      <c r="G102" s="247"/>
      <c r="H102" s="190">
        <f t="shared" si="6"/>
        <v>0</v>
      </c>
      <c r="I102" s="189">
        <f t="shared" si="7"/>
        <v>0</v>
      </c>
      <c r="J102" s="247"/>
      <c r="K102" s="156">
        <v>0</v>
      </c>
      <c r="L102" s="190" t="s">
        <v>52</v>
      </c>
      <c r="M102" s="284" t="s">
        <v>52</v>
      </c>
      <c r="N102" s="158">
        <v>0</v>
      </c>
      <c r="O102" s="38">
        <v>21</v>
      </c>
    </row>
    <row r="103" spans="3:15" ht="13.5" thickBot="1">
      <c r="C103" s="102" t="s">
        <v>81</v>
      </c>
      <c r="D103" s="66"/>
      <c r="E103" s="248"/>
      <c r="F103" s="248"/>
      <c r="G103" s="248"/>
      <c r="H103" s="191">
        <f t="shared" si="6"/>
        <v>0</v>
      </c>
      <c r="I103" s="189">
        <f t="shared" si="7"/>
        <v>0</v>
      </c>
      <c r="J103" s="248"/>
      <c r="K103" s="156">
        <v>0</v>
      </c>
      <c r="L103" s="191" t="s">
        <v>52</v>
      </c>
      <c r="M103" s="285" t="s">
        <v>52</v>
      </c>
      <c r="N103" s="159">
        <v>0</v>
      </c>
      <c r="O103" s="38">
        <v>22</v>
      </c>
    </row>
    <row r="104" spans="3:15" ht="26.25" thickBot="1">
      <c r="C104" s="103" t="s">
        <v>82</v>
      </c>
      <c r="D104" s="104" t="s">
        <v>52</v>
      </c>
      <c r="E104" s="104" t="s">
        <v>52</v>
      </c>
      <c r="F104" s="104" t="s">
        <v>52</v>
      </c>
      <c r="G104" s="194">
        <f>N104</f>
        <v>0</v>
      </c>
      <c r="H104" s="192" t="s">
        <v>52</v>
      </c>
      <c r="I104" s="193">
        <f>SUM(I82:I103)</f>
        <v>22.5</v>
      </c>
      <c r="J104" s="104" t="s">
        <v>52</v>
      </c>
      <c r="K104" s="104" t="s">
        <v>52</v>
      </c>
      <c r="L104" s="193">
        <f>SUM(L82:L103)</f>
        <v>0</v>
      </c>
      <c r="M104" s="105" t="s">
        <v>52</v>
      </c>
      <c r="N104" s="160">
        <f>SUM(N82:N103)</f>
        <v>0</v>
      </c>
      <c r="O104" s="38">
        <v>23</v>
      </c>
    </row>
    <row r="105" ht="15">
      <c r="C105" s="14"/>
    </row>
    <row r="106" ht="15">
      <c r="C106" s="14"/>
    </row>
    <row r="107" ht="15">
      <c r="C107" s="14"/>
    </row>
    <row r="108" spans="2:9" s="24" customFormat="1" ht="15" customHeight="1">
      <c r="B108" s="434" t="s">
        <v>83</v>
      </c>
      <c r="C108" s="434"/>
      <c r="D108" s="434"/>
      <c r="E108" s="434"/>
      <c r="F108" s="434"/>
      <c r="G108" s="434"/>
      <c r="H108" s="434"/>
      <c r="I108" s="434"/>
    </row>
    <row r="109" spans="2:9" s="24" customFormat="1" ht="15" customHeight="1">
      <c r="B109" s="434"/>
      <c r="C109" s="434"/>
      <c r="D109" s="434"/>
      <c r="E109" s="434"/>
      <c r="F109" s="434"/>
      <c r="G109" s="434"/>
      <c r="H109" s="434"/>
      <c r="I109" s="434"/>
    </row>
    <row r="110" spans="1:9" s="25" customFormat="1" ht="16.5" thickBot="1">
      <c r="A110" s="357"/>
      <c r="B110" s="434"/>
      <c r="C110" s="434"/>
      <c r="D110" s="434"/>
      <c r="E110" s="434"/>
      <c r="F110" s="434"/>
      <c r="G110" s="434"/>
      <c r="H110" s="434"/>
      <c r="I110" s="434"/>
    </row>
    <row r="111" spans="2:13" ht="18" customHeight="1">
      <c r="B111" s="106" t="s">
        <v>276</v>
      </c>
      <c r="C111" s="388" t="s">
        <v>84</v>
      </c>
      <c r="D111" s="490" t="s">
        <v>324</v>
      </c>
      <c r="E111" s="448" t="s">
        <v>282</v>
      </c>
      <c r="F111" s="402" t="s">
        <v>85</v>
      </c>
      <c r="G111" s="402"/>
      <c r="H111" s="402"/>
      <c r="I111" s="402" t="s">
        <v>86</v>
      </c>
      <c r="J111" s="402"/>
      <c r="K111" s="470"/>
      <c r="L111" s="34"/>
      <c r="M111" s="33"/>
    </row>
    <row r="112" spans="2:13" ht="26.25" customHeight="1">
      <c r="B112" s="107"/>
      <c r="C112" s="481"/>
      <c r="D112" s="491"/>
      <c r="E112" s="493"/>
      <c r="F112" s="411" t="s">
        <v>66</v>
      </c>
      <c r="G112" s="411"/>
      <c r="H112" s="390" t="s">
        <v>87</v>
      </c>
      <c r="I112" s="464" t="s">
        <v>70</v>
      </c>
      <c r="J112" s="466" t="s">
        <v>71</v>
      </c>
      <c r="K112" s="391" t="s">
        <v>321</v>
      </c>
      <c r="L112" s="35"/>
      <c r="M112" s="33"/>
    </row>
    <row r="113" spans="2:13" ht="27" customHeight="1" thickBot="1">
      <c r="B113" s="108" t="s">
        <v>264</v>
      </c>
      <c r="C113" s="30"/>
      <c r="D113" s="492"/>
      <c r="E113" s="449"/>
      <c r="F113" s="38" t="s">
        <v>68</v>
      </c>
      <c r="G113" s="38" t="s">
        <v>69</v>
      </c>
      <c r="H113" s="390"/>
      <c r="I113" s="494"/>
      <c r="J113" s="467"/>
      <c r="K113" s="391"/>
      <c r="L113" s="445" t="s">
        <v>267</v>
      </c>
      <c r="M113" s="33"/>
    </row>
    <row r="114" spans="2:16" ht="15.75" thickBot="1">
      <c r="B114" s="109" t="s">
        <v>266</v>
      </c>
      <c r="C114" s="98" t="s">
        <v>2</v>
      </c>
      <c r="D114" s="98" t="s">
        <v>3</v>
      </c>
      <c r="E114" s="98" t="s">
        <v>4</v>
      </c>
      <c r="F114" s="98" t="s">
        <v>33</v>
      </c>
      <c r="G114" s="98" t="s">
        <v>34</v>
      </c>
      <c r="H114" s="98" t="s">
        <v>35</v>
      </c>
      <c r="I114" s="153" t="s">
        <v>36</v>
      </c>
      <c r="J114" s="153" t="s">
        <v>73</v>
      </c>
      <c r="K114" s="99" t="s">
        <v>74</v>
      </c>
      <c r="L114" s="445"/>
      <c r="M114" s="33"/>
      <c r="P114" s="135" t="s">
        <v>5</v>
      </c>
    </row>
    <row r="115" spans="2:16" ht="15">
      <c r="B115" s="250">
        <v>25</v>
      </c>
      <c r="C115" s="286" t="s">
        <v>265</v>
      </c>
      <c r="D115" s="253">
        <v>6</v>
      </c>
      <c r="E115" s="253">
        <f>B115*D115</f>
        <v>150</v>
      </c>
      <c r="F115" s="253"/>
      <c r="G115" s="253">
        <v>2</v>
      </c>
      <c r="H115" s="253"/>
      <c r="I115" s="161">
        <f>E115-(F115+G115+H115)</f>
        <v>148</v>
      </c>
      <c r="J115" s="195">
        <f aca="true" t="shared" si="13" ref="J115:J132">I115*K115</f>
        <v>148</v>
      </c>
      <c r="K115" s="256">
        <v>1</v>
      </c>
      <c r="L115" s="165">
        <f aca="true" t="shared" si="14" ref="L115:L132">H115*K115</f>
        <v>0</v>
      </c>
      <c r="M115" s="29">
        <v>1</v>
      </c>
      <c r="P115" s="139" t="s">
        <v>8</v>
      </c>
    </row>
    <row r="116" spans="2:16" ht="15">
      <c r="B116" s="251"/>
      <c r="C116" s="287" t="s">
        <v>88</v>
      </c>
      <c r="D116" s="254"/>
      <c r="E116" s="254">
        <f aca="true" t="shared" si="15" ref="E116:E132">B116*D116</f>
        <v>0</v>
      </c>
      <c r="F116" s="254"/>
      <c r="G116" s="254"/>
      <c r="H116" s="254"/>
      <c r="I116" s="162">
        <f aca="true" t="shared" si="16" ref="I116:I132">E116-(F116+G116+H116)</f>
        <v>0</v>
      </c>
      <c r="J116" s="165">
        <f t="shared" si="13"/>
        <v>0</v>
      </c>
      <c r="K116" s="228"/>
      <c r="L116" s="165">
        <f t="shared" si="14"/>
        <v>0</v>
      </c>
      <c r="M116" s="29">
        <v>2</v>
      </c>
      <c r="P116" s="139" t="s">
        <v>10</v>
      </c>
    </row>
    <row r="117" spans="2:16" ht="15">
      <c r="B117" s="251"/>
      <c r="C117" s="287" t="s">
        <v>89</v>
      </c>
      <c r="D117" s="254"/>
      <c r="E117" s="254">
        <f t="shared" si="15"/>
        <v>0</v>
      </c>
      <c r="F117" s="254"/>
      <c r="G117" s="254"/>
      <c r="H117" s="254"/>
      <c r="I117" s="162">
        <f t="shared" si="16"/>
        <v>0</v>
      </c>
      <c r="J117" s="165">
        <f t="shared" si="13"/>
        <v>0</v>
      </c>
      <c r="K117" s="228"/>
      <c r="L117" s="165">
        <f t="shared" si="14"/>
        <v>0</v>
      </c>
      <c r="M117" s="29">
        <v>3</v>
      </c>
      <c r="P117" s="139" t="s">
        <v>13</v>
      </c>
    </row>
    <row r="118" spans="2:16" ht="15">
      <c r="B118" s="251"/>
      <c r="C118" s="287" t="s">
        <v>90</v>
      </c>
      <c r="D118" s="254"/>
      <c r="E118" s="254">
        <f t="shared" si="15"/>
        <v>0</v>
      </c>
      <c r="F118" s="254"/>
      <c r="G118" s="254"/>
      <c r="H118" s="254"/>
      <c r="I118" s="162">
        <f t="shared" si="16"/>
        <v>0</v>
      </c>
      <c r="J118" s="165">
        <f t="shared" si="13"/>
        <v>0</v>
      </c>
      <c r="K118" s="228"/>
      <c r="L118" s="165">
        <f t="shared" si="14"/>
        <v>0</v>
      </c>
      <c r="M118" s="29">
        <v>4</v>
      </c>
      <c r="P118" s="139" t="s">
        <v>16</v>
      </c>
    </row>
    <row r="119" spans="2:16" ht="15">
      <c r="B119" s="251"/>
      <c r="C119" s="287" t="s">
        <v>91</v>
      </c>
      <c r="D119" s="254"/>
      <c r="E119" s="254">
        <f t="shared" si="15"/>
        <v>0</v>
      </c>
      <c r="F119" s="254"/>
      <c r="G119" s="254"/>
      <c r="H119" s="254"/>
      <c r="I119" s="162">
        <f t="shared" si="16"/>
        <v>0</v>
      </c>
      <c r="J119" s="165">
        <f t="shared" si="13"/>
        <v>0</v>
      </c>
      <c r="K119" s="228"/>
      <c r="L119" s="165">
        <f t="shared" si="14"/>
        <v>0</v>
      </c>
      <c r="M119" s="29">
        <v>5</v>
      </c>
      <c r="P119" s="139" t="s">
        <v>18</v>
      </c>
    </row>
    <row r="120" spans="2:16" ht="15">
      <c r="B120" s="251"/>
      <c r="C120" s="287" t="s">
        <v>92</v>
      </c>
      <c r="D120" s="254"/>
      <c r="E120" s="254">
        <f t="shared" si="15"/>
        <v>0</v>
      </c>
      <c r="F120" s="254"/>
      <c r="G120" s="254"/>
      <c r="H120" s="254"/>
      <c r="I120" s="162">
        <f t="shared" si="16"/>
        <v>0</v>
      </c>
      <c r="J120" s="165">
        <f t="shared" si="13"/>
        <v>0</v>
      </c>
      <c r="K120" s="228"/>
      <c r="L120" s="165">
        <f t="shared" si="14"/>
        <v>0</v>
      </c>
      <c r="M120" s="29">
        <v>6</v>
      </c>
      <c r="P120" s="139" t="s">
        <v>21</v>
      </c>
    </row>
    <row r="121" spans="2:16" ht="15">
      <c r="B121" s="251"/>
      <c r="C121" s="287" t="s">
        <v>93</v>
      </c>
      <c r="D121" s="254"/>
      <c r="E121" s="254">
        <f t="shared" si="15"/>
        <v>0</v>
      </c>
      <c r="F121" s="254"/>
      <c r="G121" s="254"/>
      <c r="H121" s="254"/>
      <c r="I121" s="162">
        <f t="shared" si="16"/>
        <v>0</v>
      </c>
      <c r="J121" s="165">
        <f t="shared" si="13"/>
        <v>0</v>
      </c>
      <c r="K121" s="228"/>
      <c r="L121" s="165">
        <f t="shared" si="14"/>
        <v>0</v>
      </c>
      <c r="M121" s="29">
        <v>7</v>
      </c>
      <c r="P121" s="139" t="s">
        <v>22</v>
      </c>
    </row>
    <row r="122" spans="2:16" ht="15">
      <c r="B122" s="251"/>
      <c r="C122" s="287" t="s">
        <v>94</v>
      </c>
      <c r="D122" s="254"/>
      <c r="E122" s="254">
        <f t="shared" si="15"/>
        <v>0</v>
      </c>
      <c r="F122" s="254"/>
      <c r="G122" s="254"/>
      <c r="H122" s="254"/>
      <c r="I122" s="162">
        <f t="shared" si="16"/>
        <v>0</v>
      </c>
      <c r="J122" s="165">
        <f t="shared" si="13"/>
        <v>0</v>
      </c>
      <c r="K122" s="228"/>
      <c r="L122" s="165">
        <f t="shared" si="14"/>
        <v>0</v>
      </c>
      <c r="M122" s="29">
        <v>8</v>
      </c>
      <c r="P122" s="139" t="s">
        <v>23</v>
      </c>
    </row>
    <row r="123" spans="2:16" ht="15.75" thickBot="1">
      <c r="B123" s="251"/>
      <c r="C123" s="287" t="s">
        <v>95</v>
      </c>
      <c r="D123" s="254"/>
      <c r="E123" s="254">
        <f t="shared" si="15"/>
        <v>0</v>
      </c>
      <c r="F123" s="254"/>
      <c r="G123" s="254"/>
      <c r="H123" s="254"/>
      <c r="I123" s="162">
        <f t="shared" si="16"/>
        <v>0</v>
      </c>
      <c r="J123" s="165">
        <f t="shared" si="13"/>
        <v>0</v>
      </c>
      <c r="K123" s="228"/>
      <c r="L123" s="165">
        <f t="shared" si="14"/>
        <v>0</v>
      </c>
      <c r="M123" s="29">
        <v>9</v>
      </c>
      <c r="P123" s="140" t="s">
        <v>26</v>
      </c>
    </row>
    <row r="124" spans="2:13" ht="15">
      <c r="B124" s="251"/>
      <c r="C124" s="287" t="s">
        <v>96</v>
      </c>
      <c r="D124" s="254"/>
      <c r="E124" s="254">
        <f t="shared" si="15"/>
        <v>0</v>
      </c>
      <c r="F124" s="254"/>
      <c r="G124" s="254"/>
      <c r="H124" s="254"/>
      <c r="I124" s="162">
        <f t="shared" si="16"/>
        <v>0</v>
      </c>
      <c r="J124" s="165">
        <f t="shared" si="13"/>
        <v>0</v>
      </c>
      <c r="K124" s="228"/>
      <c r="L124" s="165">
        <f t="shared" si="14"/>
        <v>0</v>
      </c>
      <c r="M124" s="29">
        <v>10</v>
      </c>
    </row>
    <row r="125" spans="2:13" ht="15">
      <c r="B125" s="251"/>
      <c r="C125" s="287" t="s">
        <v>97</v>
      </c>
      <c r="D125" s="254"/>
      <c r="E125" s="254">
        <f t="shared" si="15"/>
        <v>0</v>
      </c>
      <c r="F125" s="254"/>
      <c r="G125" s="254"/>
      <c r="H125" s="254"/>
      <c r="I125" s="162">
        <f t="shared" si="16"/>
        <v>0</v>
      </c>
      <c r="J125" s="165">
        <f t="shared" si="13"/>
        <v>0</v>
      </c>
      <c r="K125" s="228"/>
      <c r="L125" s="165">
        <f t="shared" si="14"/>
        <v>0</v>
      </c>
      <c r="M125" s="29">
        <v>11</v>
      </c>
    </row>
    <row r="126" spans="2:13" ht="15">
      <c r="B126" s="251"/>
      <c r="C126" s="287" t="s">
        <v>98</v>
      </c>
      <c r="D126" s="254"/>
      <c r="E126" s="254">
        <f t="shared" si="15"/>
        <v>0</v>
      </c>
      <c r="F126" s="254"/>
      <c r="G126" s="254"/>
      <c r="H126" s="254"/>
      <c r="I126" s="162">
        <f t="shared" si="16"/>
        <v>0</v>
      </c>
      <c r="J126" s="165">
        <f t="shared" si="13"/>
        <v>0</v>
      </c>
      <c r="K126" s="228"/>
      <c r="L126" s="165">
        <f t="shared" si="14"/>
        <v>0</v>
      </c>
      <c r="M126" s="29">
        <v>12</v>
      </c>
    </row>
    <row r="127" spans="1:13" ht="15">
      <c r="B127" s="251"/>
      <c r="C127" s="287" t="s">
        <v>99</v>
      </c>
      <c r="D127" s="254"/>
      <c r="E127" s="254">
        <f t="shared" si="15"/>
        <v>0</v>
      </c>
      <c r="F127" s="254"/>
      <c r="G127" s="254"/>
      <c r="H127" s="254"/>
      <c r="I127" s="162">
        <f t="shared" si="16"/>
        <v>0</v>
      </c>
      <c r="J127" s="165">
        <f t="shared" si="13"/>
        <v>0</v>
      </c>
      <c r="K127" s="228"/>
      <c r="L127" s="165">
        <f t="shared" si="14"/>
        <v>0</v>
      </c>
      <c r="M127" s="29">
        <v>13</v>
      </c>
    </row>
    <row r="128" spans="2:13" ht="15">
      <c r="B128" s="251"/>
      <c r="C128" s="287" t="s">
        <v>100</v>
      </c>
      <c r="D128" s="254"/>
      <c r="E128" s="254">
        <f t="shared" si="15"/>
        <v>0</v>
      </c>
      <c r="F128" s="254"/>
      <c r="G128" s="254"/>
      <c r="H128" s="254"/>
      <c r="I128" s="162">
        <f t="shared" si="16"/>
        <v>0</v>
      </c>
      <c r="J128" s="165">
        <f t="shared" si="13"/>
        <v>0</v>
      </c>
      <c r="K128" s="228"/>
      <c r="L128" s="165">
        <f t="shared" si="14"/>
        <v>0</v>
      </c>
      <c r="M128" s="29">
        <v>14</v>
      </c>
    </row>
    <row r="129" spans="2:13" ht="15">
      <c r="B129" s="251"/>
      <c r="C129" s="287" t="s">
        <v>101</v>
      </c>
      <c r="D129" s="254"/>
      <c r="E129" s="254">
        <f t="shared" si="15"/>
        <v>0</v>
      </c>
      <c r="F129" s="254"/>
      <c r="G129" s="254"/>
      <c r="H129" s="254"/>
      <c r="I129" s="162">
        <f t="shared" si="16"/>
        <v>0</v>
      </c>
      <c r="J129" s="165">
        <f t="shared" si="13"/>
        <v>0</v>
      </c>
      <c r="K129" s="228"/>
      <c r="L129" s="165">
        <f t="shared" si="14"/>
        <v>0</v>
      </c>
      <c r="M129" s="29">
        <v>15</v>
      </c>
    </row>
    <row r="130" spans="2:13" ht="15">
      <c r="B130" s="251"/>
      <c r="C130" s="287" t="s">
        <v>102</v>
      </c>
      <c r="D130" s="254"/>
      <c r="E130" s="254">
        <f t="shared" si="15"/>
        <v>0</v>
      </c>
      <c r="F130" s="254"/>
      <c r="G130" s="254"/>
      <c r="H130" s="254"/>
      <c r="I130" s="162">
        <f t="shared" si="16"/>
        <v>0</v>
      </c>
      <c r="J130" s="165">
        <f t="shared" si="13"/>
        <v>0</v>
      </c>
      <c r="K130" s="228"/>
      <c r="L130" s="165">
        <f t="shared" si="14"/>
        <v>0</v>
      </c>
      <c r="M130" s="29">
        <v>16</v>
      </c>
    </row>
    <row r="131" spans="2:13" ht="15">
      <c r="B131" s="251"/>
      <c r="C131" s="287" t="s">
        <v>103</v>
      </c>
      <c r="D131" s="254"/>
      <c r="E131" s="254">
        <f t="shared" si="15"/>
        <v>0</v>
      </c>
      <c r="F131" s="254"/>
      <c r="G131" s="254"/>
      <c r="H131" s="254"/>
      <c r="I131" s="162">
        <f t="shared" si="16"/>
        <v>0</v>
      </c>
      <c r="J131" s="165">
        <f t="shared" si="13"/>
        <v>0</v>
      </c>
      <c r="K131" s="228"/>
      <c r="L131" s="165">
        <f t="shared" si="14"/>
        <v>0</v>
      </c>
      <c r="M131" s="29">
        <v>17</v>
      </c>
    </row>
    <row r="132" spans="2:13" ht="15.75" thickBot="1">
      <c r="B132" s="251"/>
      <c r="C132" s="288" t="s">
        <v>104</v>
      </c>
      <c r="D132" s="255"/>
      <c r="E132" s="255">
        <f t="shared" si="15"/>
        <v>0</v>
      </c>
      <c r="F132" s="255"/>
      <c r="G132" s="255"/>
      <c r="H132" s="255"/>
      <c r="I132" s="163">
        <f t="shared" si="16"/>
        <v>0</v>
      </c>
      <c r="J132" s="196">
        <f t="shared" si="13"/>
        <v>0</v>
      </c>
      <c r="K132" s="257"/>
      <c r="L132" s="165">
        <f t="shared" si="14"/>
        <v>0</v>
      </c>
      <c r="M132" s="29">
        <v>18</v>
      </c>
    </row>
    <row r="133" spans="2:13" ht="39" thickBot="1">
      <c r="B133" s="252"/>
      <c r="C133" s="110" t="s">
        <v>105</v>
      </c>
      <c r="D133" s="332" t="s">
        <v>340</v>
      </c>
      <c r="E133" s="333"/>
      <c r="F133" s="111" t="s">
        <v>52</v>
      </c>
      <c r="G133" s="111" t="s">
        <v>52</v>
      </c>
      <c r="H133" s="198">
        <f>L133</f>
        <v>0</v>
      </c>
      <c r="I133" s="164" t="s">
        <v>52</v>
      </c>
      <c r="J133" s="197">
        <f>SUM(J115:J132)</f>
        <v>148</v>
      </c>
      <c r="K133" s="112" t="s">
        <v>52</v>
      </c>
      <c r="L133" s="166">
        <f>SUM(L115:L132)</f>
        <v>0</v>
      </c>
      <c r="M133" s="38">
        <v>19</v>
      </c>
    </row>
    <row r="134" spans="3:6" ht="15">
      <c r="C134" s="14"/>
      <c r="F134" s="252"/>
    </row>
    <row r="135" ht="15">
      <c r="C135" s="14"/>
    </row>
    <row r="136" spans="3:10" s="24" customFormat="1" ht="12.75" customHeight="1">
      <c r="C136" s="429" t="s">
        <v>368</v>
      </c>
      <c r="D136" s="429"/>
      <c r="E136" s="429"/>
      <c r="F136" s="429"/>
      <c r="G136" s="429"/>
      <c r="H136" s="429"/>
      <c r="I136" s="429"/>
      <c r="J136" s="429"/>
    </row>
    <row r="137" spans="3:10" s="24" customFormat="1" ht="15" customHeight="1">
      <c r="C137" s="429"/>
      <c r="D137" s="429"/>
      <c r="E137" s="429"/>
      <c r="F137" s="429"/>
      <c r="G137" s="429"/>
      <c r="H137" s="429"/>
      <c r="I137" s="429"/>
      <c r="J137" s="429"/>
    </row>
    <row r="138" spans="3:10" s="25" customFormat="1" ht="16.5" thickBot="1">
      <c r="C138" s="434"/>
      <c r="D138" s="434"/>
      <c r="E138" s="434"/>
      <c r="F138" s="434"/>
      <c r="G138" s="434"/>
      <c r="H138" s="434"/>
      <c r="I138" s="434"/>
      <c r="J138" s="434"/>
    </row>
    <row r="139" spans="3:13" ht="15.75" customHeight="1">
      <c r="C139" s="412" t="s">
        <v>277</v>
      </c>
      <c r="D139" s="482" t="s">
        <v>287</v>
      </c>
      <c r="E139" s="448" t="s">
        <v>106</v>
      </c>
      <c r="F139" s="460" t="s">
        <v>107</v>
      </c>
      <c r="G139" s="448" t="s">
        <v>286</v>
      </c>
      <c r="H139" s="409" t="s">
        <v>285</v>
      </c>
      <c r="I139" s="409"/>
      <c r="J139" s="409"/>
      <c r="K139" s="89" t="s">
        <v>30</v>
      </c>
      <c r="L139" s="37"/>
      <c r="M139" s="33"/>
    </row>
    <row r="140" spans="3:13" ht="51">
      <c r="C140" s="413"/>
      <c r="D140" s="483"/>
      <c r="E140" s="449"/>
      <c r="F140" s="461"/>
      <c r="G140" s="449"/>
      <c r="H140" s="39" t="s">
        <v>283</v>
      </c>
      <c r="I140" s="39" t="s">
        <v>108</v>
      </c>
      <c r="J140" s="39" t="s">
        <v>284</v>
      </c>
      <c r="K140" s="421"/>
      <c r="L140" s="36"/>
      <c r="M140" s="33"/>
    </row>
    <row r="141" spans="3:13" s="16" customFormat="1" ht="15.75">
      <c r="C141" s="113"/>
      <c r="D141" s="31" t="s">
        <v>109</v>
      </c>
      <c r="E141" s="31" t="s">
        <v>109</v>
      </c>
      <c r="F141" s="31" t="s">
        <v>25</v>
      </c>
      <c r="G141" s="31" t="s">
        <v>110</v>
      </c>
      <c r="H141" s="410" t="s">
        <v>300</v>
      </c>
      <c r="I141" s="410"/>
      <c r="J141" s="410"/>
      <c r="K141" s="421"/>
      <c r="L141" s="46"/>
      <c r="M141" s="45"/>
    </row>
    <row r="142" spans="3:13" s="16" customFormat="1" ht="16.5" thickBot="1">
      <c r="C142" s="258" t="s">
        <v>2</v>
      </c>
      <c r="D142" s="259" t="s">
        <v>3</v>
      </c>
      <c r="E142" s="259" t="s">
        <v>4</v>
      </c>
      <c r="F142" s="259" t="s">
        <v>33</v>
      </c>
      <c r="G142" s="167" t="s">
        <v>34</v>
      </c>
      <c r="H142" s="114" t="s">
        <v>35</v>
      </c>
      <c r="I142" s="114" t="s">
        <v>36</v>
      </c>
      <c r="J142" s="114" t="s">
        <v>73</v>
      </c>
      <c r="K142" s="115" t="s">
        <v>74</v>
      </c>
      <c r="L142" s="47"/>
      <c r="M142" s="45"/>
    </row>
    <row r="143" spans="3:15" ht="15">
      <c r="C143" s="260" t="s">
        <v>307</v>
      </c>
      <c r="D143" s="253">
        <v>1</v>
      </c>
      <c r="E143" s="253">
        <v>19</v>
      </c>
      <c r="F143" s="253">
        <v>100000</v>
      </c>
      <c r="G143" s="195">
        <f aca="true" t="shared" si="17" ref="G143:G206">F143/(D143+E143)</f>
        <v>5000</v>
      </c>
      <c r="H143" s="256"/>
      <c r="I143" s="256"/>
      <c r="J143" s="256"/>
      <c r="K143" s="256"/>
      <c r="L143" s="29">
        <v>1</v>
      </c>
      <c r="M143" s="22"/>
      <c r="O143" s="135" t="s">
        <v>5</v>
      </c>
    </row>
    <row r="144" spans="3:15" ht="15">
      <c r="C144" s="254"/>
      <c r="D144" s="254">
        <v>1</v>
      </c>
      <c r="E144" s="254">
        <v>19</v>
      </c>
      <c r="F144" s="254">
        <v>180000</v>
      </c>
      <c r="G144" s="165">
        <f t="shared" si="17"/>
        <v>9000</v>
      </c>
      <c r="H144" s="228"/>
      <c r="I144" s="228"/>
      <c r="J144" s="228"/>
      <c r="K144" s="228"/>
      <c r="L144" s="29">
        <v>2</v>
      </c>
      <c r="M144" s="22"/>
      <c r="O144" s="139" t="s">
        <v>8</v>
      </c>
    </row>
    <row r="145" spans="3:15" ht="15">
      <c r="C145" s="254"/>
      <c r="D145" s="254">
        <v>1</v>
      </c>
      <c r="E145" s="254"/>
      <c r="F145" s="254"/>
      <c r="G145" s="165">
        <f t="shared" si="17"/>
        <v>0</v>
      </c>
      <c r="H145" s="228"/>
      <c r="I145" s="228"/>
      <c r="J145" s="228"/>
      <c r="K145" s="228"/>
      <c r="L145" s="29">
        <v>3</v>
      </c>
      <c r="M145" s="22"/>
      <c r="O145" s="139" t="s">
        <v>10</v>
      </c>
    </row>
    <row r="146" spans="3:15" ht="15">
      <c r="C146" s="254"/>
      <c r="D146" s="254">
        <v>1</v>
      </c>
      <c r="E146" s="254"/>
      <c r="F146" s="254"/>
      <c r="G146" s="165">
        <f t="shared" si="17"/>
        <v>0</v>
      </c>
      <c r="H146" s="228"/>
      <c r="I146" s="228"/>
      <c r="J146" s="228"/>
      <c r="K146" s="228"/>
      <c r="L146" s="29">
        <v>4</v>
      </c>
      <c r="M146" s="22"/>
      <c r="O146" s="139" t="s">
        <v>13</v>
      </c>
    </row>
    <row r="147" spans="3:15" ht="15">
      <c r="C147" s="254"/>
      <c r="D147" s="254">
        <v>1</v>
      </c>
      <c r="E147" s="254"/>
      <c r="F147" s="254"/>
      <c r="G147" s="165">
        <f t="shared" si="17"/>
        <v>0</v>
      </c>
      <c r="H147" s="228"/>
      <c r="I147" s="228"/>
      <c r="J147" s="228"/>
      <c r="K147" s="228"/>
      <c r="L147" s="29">
        <v>5</v>
      </c>
      <c r="M147" s="22"/>
      <c r="O147" s="139" t="s">
        <v>16</v>
      </c>
    </row>
    <row r="148" spans="3:15" ht="15">
      <c r="C148" s="261" t="s">
        <v>308</v>
      </c>
      <c r="D148" s="254">
        <v>1</v>
      </c>
      <c r="E148" s="254">
        <v>19</v>
      </c>
      <c r="F148" s="254">
        <v>160000</v>
      </c>
      <c r="G148" s="165">
        <f t="shared" si="17"/>
        <v>8000</v>
      </c>
      <c r="H148" s="228"/>
      <c r="I148" s="228"/>
      <c r="J148" s="228"/>
      <c r="K148" s="228"/>
      <c r="L148" s="29">
        <v>6</v>
      </c>
      <c r="M148" s="22"/>
      <c r="O148" s="139" t="s">
        <v>18</v>
      </c>
    </row>
    <row r="149" spans="3:15" ht="15">
      <c r="C149" s="254"/>
      <c r="D149" s="254">
        <v>1</v>
      </c>
      <c r="E149" s="254"/>
      <c r="F149" s="254"/>
      <c r="G149" s="165">
        <f t="shared" si="17"/>
        <v>0</v>
      </c>
      <c r="H149" s="228"/>
      <c r="I149" s="228"/>
      <c r="J149" s="228"/>
      <c r="K149" s="228"/>
      <c r="L149" s="29">
        <v>7</v>
      </c>
      <c r="M149" s="22"/>
      <c r="O149" s="139" t="s">
        <v>21</v>
      </c>
    </row>
    <row r="150" spans="3:15" ht="15">
      <c r="C150" s="261" t="s">
        <v>309</v>
      </c>
      <c r="D150" s="254">
        <v>1</v>
      </c>
      <c r="E150" s="254">
        <v>19</v>
      </c>
      <c r="F150" s="254">
        <v>200000</v>
      </c>
      <c r="G150" s="165">
        <f t="shared" si="17"/>
        <v>10000</v>
      </c>
      <c r="H150" s="228"/>
      <c r="I150" s="228"/>
      <c r="J150" s="228"/>
      <c r="K150" s="228"/>
      <c r="L150" s="29">
        <v>8</v>
      </c>
      <c r="M150" s="22"/>
      <c r="O150" s="139" t="s">
        <v>22</v>
      </c>
    </row>
    <row r="151" spans="3:15" ht="15">
      <c r="C151" s="254"/>
      <c r="D151" s="254">
        <v>1</v>
      </c>
      <c r="E151" s="254"/>
      <c r="F151" s="254"/>
      <c r="G151" s="165">
        <f t="shared" si="17"/>
        <v>0</v>
      </c>
      <c r="H151" s="228"/>
      <c r="I151" s="228"/>
      <c r="J151" s="228"/>
      <c r="K151" s="228"/>
      <c r="L151" s="29">
        <v>9</v>
      </c>
      <c r="M151" s="22"/>
      <c r="O151" s="139" t="s">
        <v>23</v>
      </c>
    </row>
    <row r="152" spans="3:15" ht="15.75" thickBot="1">
      <c r="C152" s="261" t="s">
        <v>310</v>
      </c>
      <c r="D152" s="254">
        <v>1</v>
      </c>
      <c r="E152" s="254">
        <v>19</v>
      </c>
      <c r="F152" s="254">
        <v>140000</v>
      </c>
      <c r="G152" s="165">
        <f t="shared" si="17"/>
        <v>7000</v>
      </c>
      <c r="H152" s="228"/>
      <c r="I152" s="228"/>
      <c r="J152" s="228"/>
      <c r="K152" s="228"/>
      <c r="L152" s="29">
        <v>10</v>
      </c>
      <c r="M152" s="22"/>
      <c r="O152" s="140" t="s">
        <v>26</v>
      </c>
    </row>
    <row r="153" spans="3:13" ht="15">
      <c r="C153" s="254"/>
      <c r="D153" s="254">
        <v>1</v>
      </c>
      <c r="E153" s="254"/>
      <c r="F153" s="254"/>
      <c r="G153" s="165">
        <f t="shared" si="17"/>
        <v>0</v>
      </c>
      <c r="H153" s="228"/>
      <c r="I153" s="228"/>
      <c r="J153" s="228"/>
      <c r="K153" s="228"/>
      <c r="L153" s="29">
        <v>11</v>
      </c>
      <c r="M153" s="22"/>
    </row>
    <row r="154" spans="3:13" ht="15">
      <c r="C154" s="261" t="s">
        <v>311</v>
      </c>
      <c r="D154" s="254">
        <v>1</v>
      </c>
      <c r="E154" s="254">
        <v>19</v>
      </c>
      <c r="F154" s="254">
        <v>100000</v>
      </c>
      <c r="G154" s="165">
        <f t="shared" si="17"/>
        <v>5000</v>
      </c>
      <c r="H154" s="228"/>
      <c r="I154" s="228"/>
      <c r="J154" s="228"/>
      <c r="K154" s="228"/>
      <c r="L154" s="29">
        <v>12</v>
      </c>
      <c r="M154" s="22"/>
    </row>
    <row r="155" spans="3:13" ht="15">
      <c r="C155" s="254"/>
      <c r="D155" s="254">
        <v>1</v>
      </c>
      <c r="E155" s="254"/>
      <c r="F155" s="254"/>
      <c r="G155" s="165">
        <f t="shared" si="17"/>
        <v>0</v>
      </c>
      <c r="H155" s="228"/>
      <c r="I155" s="228"/>
      <c r="J155" s="228"/>
      <c r="K155" s="228"/>
      <c r="L155" s="29">
        <v>13</v>
      </c>
      <c r="M155" s="22"/>
    </row>
    <row r="156" spans="3:13" ht="15">
      <c r="C156" s="261" t="s">
        <v>312</v>
      </c>
      <c r="D156" s="254">
        <v>1</v>
      </c>
      <c r="E156" s="254">
        <v>19</v>
      </c>
      <c r="F156" s="254">
        <v>20000</v>
      </c>
      <c r="G156" s="165">
        <f t="shared" si="17"/>
        <v>1000</v>
      </c>
      <c r="H156" s="228"/>
      <c r="I156" s="228"/>
      <c r="J156" s="228"/>
      <c r="K156" s="228"/>
      <c r="L156" s="29">
        <v>14</v>
      </c>
      <c r="M156" s="22"/>
    </row>
    <row r="157" spans="3:13" ht="15">
      <c r="C157" s="254"/>
      <c r="D157" s="254">
        <v>1</v>
      </c>
      <c r="E157" s="254"/>
      <c r="F157" s="254"/>
      <c r="G157" s="165">
        <f t="shared" si="17"/>
        <v>0</v>
      </c>
      <c r="H157" s="228"/>
      <c r="I157" s="228"/>
      <c r="J157" s="228"/>
      <c r="K157" s="228"/>
      <c r="L157" s="29">
        <v>15</v>
      </c>
      <c r="M157" s="22"/>
    </row>
    <row r="158" spans="3:13" ht="15">
      <c r="C158" s="261" t="s">
        <v>313</v>
      </c>
      <c r="D158" s="254">
        <v>1</v>
      </c>
      <c r="E158" s="254">
        <v>19</v>
      </c>
      <c r="F158" s="254">
        <v>200000</v>
      </c>
      <c r="G158" s="165">
        <f t="shared" si="17"/>
        <v>10000</v>
      </c>
      <c r="H158" s="228"/>
      <c r="I158" s="228"/>
      <c r="J158" s="228"/>
      <c r="K158" s="228"/>
      <c r="L158" s="29">
        <v>16</v>
      </c>
      <c r="M158" s="22"/>
    </row>
    <row r="159" spans="3:13" ht="15">
      <c r="C159" s="254"/>
      <c r="D159" s="254">
        <v>1</v>
      </c>
      <c r="E159" s="254"/>
      <c r="F159" s="254"/>
      <c r="G159" s="165">
        <f t="shared" si="17"/>
        <v>0</v>
      </c>
      <c r="H159" s="228"/>
      <c r="I159" s="228"/>
      <c r="J159" s="228"/>
      <c r="K159" s="228"/>
      <c r="L159" s="29">
        <v>17</v>
      </c>
      <c r="M159" s="22"/>
    </row>
    <row r="160" spans="3:13" ht="15">
      <c r="C160" s="261" t="s">
        <v>314</v>
      </c>
      <c r="D160" s="254">
        <v>1</v>
      </c>
      <c r="E160" s="254">
        <v>19</v>
      </c>
      <c r="F160" s="254">
        <v>30000</v>
      </c>
      <c r="G160" s="165">
        <f t="shared" si="17"/>
        <v>1500</v>
      </c>
      <c r="H160" s="228"/>
      <c r="I160" s="228"/>
      <c r="J160" s="228"/>
      <c r="K160" s="228"/>
      <c r="L160" s="29">
        <v>18</v>
      </c>
      <c r="M160" s="22"/>
    </row>
    <row r="161" spans="3:13" ht="15">
      <c r="C161" s="254"/>
      <c r="D161" s="254">
        <v>1</v>
      </c>
      <c r="E161" s="254"/>
      <c r="F161" s="254"/>
      <c r="G161" s="165">
        <f t="shared" si="17"/>
        <v>0</v>
      </c>
      <c r="H161" s="228"/>
      <c r="I161" s="228"/>
      <c r="J161" s="228"/>
      <c r="K161" s="228"/>
      <c r="L161" s="29">
        <v>19</v>
      </c>
      <c r="M161" s="22"/>
    </row>
    <row r="162" spans="1:13" ht="15">
      <c r="C162" s="254"/>
      <c r="D162" s="254">
        <v>1</v>
      </c>
      <c r="E162" s="254"/>
      <c r="F162" s="254"/>
      <c r="G162" s="165">
        <f t="shared" si="17"/>
        <v>0</v>
      </c>
      <c r="H162" s="228"/>
      <c r="I162" s="228"/>
      <c r="J162" s="228"/>
      <c r="K162" s="228"/>
      <c r="L162" s="29">
        <v>20</v>
      </c>
      <c r="M162" s="22"/>
    </row>
    <row r="163" spans="3:13" ht="15">
      <c r="C163" s="254"/>
      <c r="D163" s="254">
        <v>1</v>
      </c>
      <c r="E163" s="254"/>
      <c r="F163" s="254"/>
      <c r="G163" s="165">
        <f t="shared" si="17"/>
        <v>0</v>
      </c>
      <c r="H163" s="228"/>
      <c r="I163" s="228"/>
      <c r="J163" s="228"/>
      <c r="K163" s="228"/>
      <c r="L163" s="29">
        <v>21</v>
      </c>
      <c r="M163" s="22"/>
    </row>
    <row r="164" spans="3:13" ht="15">
      <c r="C164" s="254"/>
      <c r="D164" s="254">
        <v>1</v>
      </c>
      <c r="E164" s="254"/>
      <c r="F164" s="254"/>
      <c r="G164" s="165">
        <f t="shared" si="17"/>
        <v>0</v>
      </c>
      <c r="H164" s="228"/>
      <c r="I164" s="228"/>
      <c r="J164" s="228"/>
      <c r="K164" s="228"/>
      <c r="L164" s="29">
        <v>22</v>
      </c>
      <c r="M164" s="22"/>
    </row>
    <row r="165" spans="3:13" ht="15">
      <c r="C165" s="254"/>
      <c r="D165" s="254">
        <v>1</v>
      </c>
      <c r="E165" s="254"/>
      <c r="F165" s="254"/>
      <c r="G165" s="165">
        <f t="shared" si="17"/>
        <v>0</v>
      </c>
      <c r="H165" s="228"/>
      <c r="I165" s="228"/>
      <c r="J165" s="228"/>
      <c r="K165" s="228"/>
      <c r="L165" s="29">
        <v>23</v>
      </c>
      <c r="M165" s="22"/>
    </row>
    <row r="166" spans="3:13" ht="15">
      <c r="C166" s="254"/>
      <c r="D166" s="254">
        <v>1</v>
      </c>
      <c r="E166" s="254"/>
      <c r="F166" s="254"/>
      <c r="G166" s="165">
        <f t="shared" si="17"/>
        <v>0</v>
      </c>
      <c r="H166" s="228"/>
      <c r="I166" s="228"/>
      <c r="J166" s="228"/>
      <c r="K166" s="228"/>
      <c r="L166" s="29">
        <v>24</v>
      </c>
      <c r="M166" s="22"/>
    </row>
    <row r="167" spans="3:13" ht="15">
      <c r="C167" s="254"/>
      <c r="D167" s="254">
        <v>1</v>
      </c>
      <c r="E167" s="254"/>
      <c r="F167" s="254"/>
      <c r="G167" s="165">
        <f t="shared" si="17"/>
        <v>0</v>
      </c>
      <c r="H167" s="228"/>
      <c r="I167" s="228"/>
      <c r="J167" s="228"/>
      <c r="K167" s="228"/>
      <c r="L167" s="29">
        <v>25</v>
      </c>
      <c r="M167" s="22"/>
    </row>
    <row r="168" spans="3:13" ht="15">
      <c r="C168" s="254"/>
      <c r="D168" s="254">
        <v>1</v>
      </c>
      <c r="E168" s="254"/>
      <c r="F168" s="254"/>
      <c r="G168" s="165">
        <f t="shared" si="17"/>
        <v>0</v>
      </c>
      <c r="H168" s="228"/>
      <c r="I168" s="228"/>
      <c r="J168" s="228"/>
      <c r="K168" s="228"/>
      <c r="L168" s="29">
        <v>26</v>
      </c>
      <c r="M168" s="22"/>
    </row>
    <row r="169" spans="3:13" ht="15">
      <c r="C169" s="254"/>
      <c r="D169" s="254">
        <v>1</v>
      </c>
      <c r="E169" s="254"/>
      <c r="F169" s="254"/>
      <c r="G169" s="165">
        <f t="shared" si="17"/>
        <v>0</v>
      </c>
      <c r="H169" s="228"/>
      <c r="I169" s="228"/>
      <c r="J169" s="228"/>
      <c r="K169" s="228"/>
      <c r="L169" s="29">
        <v>27</v>
      </c>
      <c r="M169" s="22"/>
    </row>
    <row r="170" spans="3:13" ht="15">
      <c r="C170" s="254"/>
      <c r="D170" s="254">
        <v>1</v>
      </c>
      <c r="E170" s="254"/>
      <c r="F170" s="254"/>
      <c r="G170" s="165">
        <f t="shared" si="17"/>
        <v>0</v>
      </c>
      <c r="H170" s="228"/>
      <c r="I170" s="228"/>
      <c r="J170" s="228"/>
      <c r="K170" s="228"/>
      <c r="L170" s="29">
        <v>28</v>
      </c>
      <c r="M170" s="22"/>
    </row>
    <row r="171" spans="3:13" ht="15">
      <c r="C171" s="254"/>
      <c r="D171" s="254">
        <v>1</v>
      </c>
      <c r="E171" s="254"/>
      <c r="F171" s="254"/>
      <c r="G171" s="165">
        <f t="shared" si="17"/>
        <v>0</v>
      </c>
      <c r="H171" s="228"/>
      <c r="I171" s="228"/>
      <c r="J171" s="228"/>
      <c r="K171" s="228"/>
      <c r="L171" s="29">
        <v>29</v>
      </c>
      <c r="M171" s="22"/>
    </row>
    <row r="172" spans="3:13" ht="15">
      <c r="C172" s="254"/>
      <c r="D172" s="254">
        <v>1</v>
      </c>
      <c r="E172" s="254"/>
      <c r="F172" s="254"/>
      <c r="G172" s="165">
        <f t="shared" si="17"/>
        <v>0</v>
      </c>
      <c r="H172" s="228"/>
      <c r="I172" s="228"/>
      <c r="J172" s="228"/>
      <c r="K172" s="228"/>
      <c r="L172" s="29">
        <v>30</v>
      </c>
      <c r="M172" s="22"/>
    </row>
    <row r="173" spans="3:13" ht="15">
      <c r="C173" s="254"/>
      <c r="D173" s="254">
        <v>1</v>
      </c>
      <c r="E173" s="254"/>
      <c r="F173" s="254"/>
      <c r="G173" s="165">
        <f t="shared" si="17"/>
        <v>0</v>
      </c>
      <c r="H173" s="228"/>
      <c r="I173" s="228"/>
      <c r="J173" s="228"/>
      <c r="K173" s="228"/>
      <c r="L173" s="29">
        <v>31</v>
      </c>
      <c r="M173" s="22"/>
    </row>
    <row r="174" spans="3:13" ht="15">
      <c r="C174" s="254"/>
      <c r="D174" s="254">
        <v>1</v>
      </c>
      <c r="E174" s="254"/>
      <c r="F174" s="254"/>
      <c r="G174" s="165">
        <f t="shared" si="17"/>
        <v>0</v>
      </c>
      <c r="H174" s="228"/>
      <c r="I174" s="228"/>
      <c r="J174" s="228"/>
      <c r="K174" s="228"/>
      <c r="L174" s="29">
        <v>32</v>
      </c>
      <c r="M174" s="22"/>
    </row>
    <row r="175" spans="3:13" ht="15">
      <c r="C175" s="254"/>
      <c r="D175" s="254">
        <v>1</v>
      </c>
      <c r="E175" s="254"/>
      <c r="F175" s="254"/>
      <c r="G175" s="165">
        <f t="shared" si="17"/>
        <v>0</v>
      </c>
      <c r="H175" s="228"/>
      <c r="I175" s="228"/>
      <c r="J175" s="228"/>
      <c r="K175" s="228"/>
      <c r="L175" s="29">
        <v>33</v>
      </c>
      <c r="M175" s="22"/>
    </row>
    <row r="176" spans="3:13" ht="15">
      <c r="C176" s="254"/>
      <c r="D176" s="254">
        <v>1</v>
      </c>
      <c r="E176" s="254"/>
      <c r="F176" s="254"/>
      <c r="G176" s="165">
        <f t="shared" si="17"/>
        <v>0</v>
      </c>
      <c r="H176" s="228"/>
      <c r="I176" s="228"/>
      <c r="J176" s="228"/>
      <c r="K176" s="228"/>
      <c r="L176" s="29">
        <v>34</v>
      </c>
      <c r="M176" s="22"/>
    </row>
    <row r="177" spans="3:13" ht="15">
      <c r="C177" s="254"/>
      <c r="D177" s="254">
        <v>1</v>
      </c>
      <c r="E177" s="254"/>
      <c r="F177" s="254"/>
      <c r="G177" s="165">
        <f t="shared" si="17"/>
        <v>0</v>
      </c>
      <c r="H177" s="228"/>
      <c r="I177" s="228"/>
      <c r="J177" s="228"/>
      <c r="K177" s="228"/>
      <c r="L177" s="29">
        <v>35</v>
      </c>
      <c r="M177" s="22"/>
    </row>
    <row r="178" spans="3:13" ht="15">
      <c r="C178" s="254"/>
      <c r="D178" s="254">
        <v>1</v>
      </c>
      <c r="E178" s="254"/>
      <c r="F178" s="254"/>
      <c r="G178" s="165">
        <f t="shared" si="17"/>
        <v>0</v>
      </c>
      <c r="H178" s="228"/>
      <c r="I178" s="228"/>
      <c r="J178" s="228"/>
      <c r="K178" s="228"/>
      <c r="L178" s="29">
        <v>36</v>
      </c>
      <c r="M178" s="22"/>
    </row>
    <row r="179" spans="3:13" ht="15">
      <c r="C179" s="254"/>
      <c r="D179" s="254">
        <v>1</v>
      </c>
      <c r="E179" s="254"/>
      <c r="F179" s="254"/>
      <c r="G179" s="165">
        <f t="shared" si="17"/>
        <v>0</v>
      </c>
      <c r="H179" s="228"/>
      <c r="I179" s="228"/>
      <c r="J179" s="228"/>
      <c r="K179" s="228"/>
      <c r="L179" s="29">
        <v>37</v>
      </c>
      <c r="M179" s="22"/>
    </row>
    <row r="180" spans="3:13" ht="15">
      <c r="C180" s="254"/>
      <c r="D180" s="254">
        <v>1</v>
      </c>
      <c r="E180" s="254"/>
      <c r="F180" s="254"/>
      <c r="G180" s="165">
        <f t="shared" si="17"/>
        <v>0</v>
      </c>
      <c r="H180" s="228"/>
      <c r="I180" s="228"/>
      <c r="J180" s="228"/>
      <c r="K180" s="228"/>
      <c r="L180" s="29">
        <v>38</v>
      </c>
      <c r="M180" s="22"/>
    </row>
    <row r="181" spans="3:13" ht="15">
      <c r="C181" s="254"/>
      <c r="D181" s="254">
        <v>1</v>
      </c>
      <c r="E181" s="254"/>
      <c r="F181" s="254"/>
      <c r="G181" s="165">
        <f t="shared" si="17"/>
        <v>0</v>
      </c>
      <c r="H181" s="228"/>
      <c r="I181" s="228"/>
      <c r="J181" s="228"/>
      <c r="K181" s="228"/>
      <c r="L181" s="29">
        <v>39</v>
      </c>
      <c r="M181" s="22"/>
    </row>
    <row r="182" spans="3:13" ht="15">
      <c r="C182" s="254"/>
      <c r="D182" s="254">
        <v>1</v>
      </c>
      <c r="E182" s="254"/>
      <c r="F182" s="254"/>
      <c r="G182" s="165">
        <f t="shared" si="17"/>
        <v>0</v>
      </c>
      <c r="H182" s="228"/>
      <c r="I182" s="228"/>
      <c r="J182" s="228"/>
      <c r="K182" s="228"/>
      <c r="L182" s="29">
        <v>40</v>
      </c>
      <c r="M182" s="22"/>
    </row>
    <row r="183" spans="3:13" ht="15">
      <c r="C183" s="254"/>
      <c r="D183" s="254">
        <v>1</v>
      </c>
      <c r="E183" s="254"/>
      <c r="F183" s="254"/>
      <c r="G183" s="165">
        <f t="shared" si="17"/>
        <v>0</v>
      </c>
      <c r="H183" s="228"/>
      <c r="I183" s="228"/>
      <c r="J183" s="228"/>
      <c r="K183" s="228"/>
      <c r="L183" s="29">
        <v>41</v>
      </c>
      <c r="M183" s="22"/>
    </row>
    <row r="184" spans="3:13" ht="15">
      <c r="C184" s="254"/>
      <c r="D184" s="254">
        <v>1</v>
      </c>
      <c r="E184" s="254"/>
      <c r="F184" s="254"/>
      <c r="G184" s="165">
        <f t="shared" si="17"/>
        <v>0</v>
      </c>
      <c r="H184" s="228"/>
      <c r="I184" s="228"/>
      <c r="J184" s="228"/>
      <c r="K184" s="228"/>
      <c r="L184" s="29">
        <v>42</v>
      </c>
      <c r="M184" s="22"/>
    </row>
    <row r="185" spans="3:13" ht="15">
      <c r="C185" s="254"/>
      <c r="D185" s="254">
        <v>1</v>
      </c>
      <c r="E185" s="254"/>
      <c r="F185" s="254"/>
      <c r="G185" s="165">
        <f t="shared" si="17"/>
        <v>0</v>
      </c>
      <c r="H185" s="228"/>
      <c r="I185" s="228"/>
      <c r="J185" s="228"/>
      <c r="K185" s="228"/>
      <c r="L185" s="29">
        <v>43</v>
      </c>
      <c r="M185" s="22"/>
    </row>
    <row r="186" spans="3:13" ht="15">
      <c r="C186" s="254"/>
      <c r="D186" s="254">
        <v>1</v>
      </c>
      <c r="E186" s="254"/>
      <c r="F186" s="254"/>
      <c r="G186" s="165">
        <f t="shared" si="17"/>
        <v>0</v>
      </c>
      <c r="H186" s="228"/>
      <c r="I186" s="228"/>
      <c r="J186" s="228"/>
      <c r="K186" s="228"/>
      <c r="L186" s="29">
        <v>44</v>
      </c>
      <c r="M186" s="22"/>
    </row>
    <row r="187" spans="3:13" ht="15">
      <c r="C187" s="254"/>
      <c r="D187" s="254">
        <v>1</v>
      </c>
      <c r="E187" s="254"/>
      <c r="F187" s="254"/>
      <c r="G187" s="165">
        <f t="shared" si="17"/>
        <v>0</v>
      </c>
      <c r="H187" s="228"/>
      <c r="I187" s="228"/>
      <c r="J187" s="228"/>
      <c r="K187" s="228"/>
      <c r="L187" s="29">
        <v>45</v>
      </c>
      <c r="M187" s="22"/>
    </row>
    <row r="188" spans="3:13" ht="15">
      <c r="C188" s="254"/>
      <c r="D188" s="254">
        <v>1</v>
      </c>
      <c r="E188" s="254"/>
      <c r="F188" s="254"/>
      <c r="G188" s="165">
        <f t="shared" si="17"/>
        <v>0</v>
      </c>
      <c r="H188" s="228"/>
      <c r="I188" s="228"/>
      <c r="J188" s="228"/>
      <c r="K188" s="228"/>
      <c r="L188" s="29">
        <v>46</v>
      </c>
      <c r="M188" s="22"/>
    </row>
    <row r="189" spans="3:13" ht="15">
      <c r="C189" s="254"/>
      <c r="D189" s="254">
        <v>1</v>
      </c>
      <c r="E189" s="254"/>
      <c r="F189" s="254"/>
      <c r="G189" s="165">
        <f t="shared" si="17"/>
        <v>0</v>
      </c>
      <c r="H189" s="228"/>
      <c r="I189" s="228"/>
      <c r="J189" s="228"/>
      <c r="K189" s="228"/>
      <c r="L189" s="29">
        <v>47</v>
      </c>
      <c r="M189" s="22"/>
    </row>
    <row r="190" spans="3:13" ht="15">
      <c r="C190" s="254"/>
      <c r="D190" s="254">
        <v>1</v>
      </c>
      <c r="E190" s="254"/>
      <c r="F190" s="254"/>
      <c r="G190" s="165">
        <f t="shared" si="17"/>
        <v>0</v>
      </c>
      <c r="H190" s="228"/>
      <c r="I190" s="228"/>
      <c r="J190" s="228"/>
      <c r="K190" s="228"/>
      <c r="L190" s="29">
        <v>48</v>
      </c>
      <c r="M190" s="22"/>
    </row>
    <row r="191" spans="3:13" ht="15">
      <c r="C191" s="254"/>
      <c r="D191" s="254">
        <v>1</v>
      </c>
      <c r="E191" s="254"/>
      <c r="F191" s="254"/>
      <c r="G191" s="165">
        <f t="shared" si="17"/>
        <v>0</v>
      </c>
      <c r="H191" s="228"/>
      <c r="I191" s="228"/>
      <c r="J191" s="228"/>
      <c r="K191" s="228"/>
      <c r="L191" s="29">
        <v>49</v>
      </c>
      <c r="M191" s="22"/>
    </row>
    <row r="192" spans="3:13" ht="15">
      <c r="C192" s="254"/>
      <c r="D192" s="254">
        <v>1</v>
      </c>
      <c r="E192" s="254"/>
      <c r="F192" s="254"/>
      <c r="G192" s="165">
        <f t="shared" si="17"/>
        <v>0</v>
      </c>
      <c r="H192" s="228"/>
      <c r="I192" s="228"/>
      <c r="J192" s="228"/>
      <c r="K192" s="228"/>
      <c r="L192" s="29">
        <v>50</v>
      </c>
      <c r="M192" s="22"/>
    </row>
    <row r="193" spans="3:13" ht="15">
      <c r="C193" s="254"/>
      <c r="D193" s="254">
        <v>1</v>
      </c>
      <c r="E193" s="254"/>
      <c r="F193" s="254"/>
      <c r="G193" s="165">
        <f t="shared" si="17"/>
        <v>0</v>
      </c>
      <c r="H193" s="228"/>
      <c r="I193" s="228"/>
      <c r="J193" s="228"/>
      <c r="K193" s="228"/>
      <c r="L193" s="29">
        <v>51</v>
      </c>
      <c r="M193" s="22"/>
    </row>
    <row r="194" spans="3:13" ht="15">
      <c r="C194" s="254"/>
      <c r="D194" s="254">
        <v>1</v>
      </c>
      <c r="E194" s="254"/>
      <c r="F194" s="254"/>
      <c r="G194" s="165">
        <f t="shared" si="17"/>
        <v>0</v>
      </c>
      <c r="H194" s="228"/>
      <c r="I194" s="228"/>
      <c r="J194" s="228"/>
      <c r="K194" s="228"/>
      <c r="L194" s="29">
        <v>52</v>
      </c>
      <c r="M194" s="22"/>
    </row>
    <row r="195" spans="3:13" ht="15">
      <c r="C195" s="254"/>
      <c r="D195" s="254">
        <v>1</v>
      </c>
      <c r="E195" s="254"/>
      <c r="F195" s="254"/>
      <c r="G195" s="165">
        <f t="shared" si="17"/>
        <v>0</v>
      </c>
      <c r="H195" s="228"/>
      <c r="I195" s="228"/>
      <c r="J195" s="228"/>
      <c r="K195" s="228"/>
      <c r="L195" s="29">
        <v>53</v>
      </c>
      <c r="M195" s="22"/>
    </row>
    <row r="196" spans="3:13" ht="15">
      <c r="C196" s="254"/>
      <c r="D196" s="254">
        <v>1</v>
      </c>
      <c r="E196" s="254"/>
      <c r="F196" s="254"/>
      <c r="G196" s="165">
        <f t="shared" si="17"/>
        <v>0</v>
      </c>
      <c r="H196" s="228"/>
      <c r="I196" s="228"/>
      <c r="J196" s="228"/>
      <c r="K196" s="228"/>
      <c r="L196" s="29">
        <v>54</v>
      </c>
      <c r="M196" s="22"/>
    </row>
    <row r="197" spans="3:13" ht="15">
      <c r="C197" s="254"/>
      <c r="D197" s="254">
        <v>1</v>
      </c>
      <c r="E197" s="254"/>
      <c r="F197" s="254"/>
      <c r="G197" s="165">
        <f t="shared" si="17"/>
        <v>0</v>
      </c>
      <c r="H197" s="228"/>
      <c r="I197" s="228"/>
      <c r="J197" s="228"/>
      <c r="K197" s="228"/>
      <c r="L197" s="29">
        <v>55</v>
      </c>
      <c r="M197" s="22"/>
    </row>
    <row r="198" spans="3:13" ht="15">
      <c r="C198" s="254"/>
      <c r="D198" s="254">
        <v>1</v>
      </c>
      <c r="E198" s="254"/>
      <c r="F198" s="254"/>
      <c r="G198" s="165">
        <f t="shared" si="17"/>
        <v>0</v>
      </c>
      <c r="H198" s="228"/>
      <c r="I198" s="228"/>
      <c r="J198" s="228"/>
      <c r="K198" s="228"/>
      <c r="L198" s="29">
        <v>56</v>
      </c>
      <c r="M198" s="22"/>
    </row>
    <row r="199" spans="3:13" ht="15">
      <c r="C199" s="254"/>
      <c r="D199" s="254">
        <v>1</v>
      </c>
      <c r="E199" s="254"/>
      <c r="F199" s="254"/>
      <c r="G199" s="165">
        <f t="shared" si="17"/>
        <v>0</v>
      </c>
      <c r="H199" s="228"/>
      <c r="I199" s="228"/>
      <c r="J199" s="228"/>
      <c r="K199" s="228"/>
      <c r="L199" s="29">
        <v>57</v>
      </c>
      <c r="M199" s="22"/>
    </row>
    <row r="200" spans="3:13" ht="15">
      <c r="C200" s="254"/>
      <c r="D200" s="254">
        <v>1</v>
      </c>
      <c r="E200" s="254"/>
      <c r="F200" s="254"/>
      <c r="G200" s="165">
        <f t="shared" si="17"/>
        <v>0</v>
      </c>
      <c r="H200" s="228"/>
      <c r="I200" s="228"/>
      <c r="J200" s="228"/>
      <c r="K200" s="228"/>
      <c r="L200" s="29">
        <v>58</v>
      </c>
      <c r="M200" s="22"/>
    </row>
    <row r="201" spans="3:13" ht="15">
      <c r="C201" s="254"/>
      <c r="D201" s="254">
        <v>1</v>
      </c>
      <c r="E201" s="254"/>
      <c r="F201" s="254"/>
      <c r="G201" s="165">
        <f t="shared" si="17"/>
        <v>0</v>
      </c>
      <c r="H201" s="228"/>
      <c r="I201" s="228"/>
      <c r="J201" s="228"/>
      <c r="K201" s="228"/>
      <c r="L201" s="29">
        <v>59</v>
      </c>
      <c r="M201" s="22"/>
    </row>
    <row r="202" spans="3:13" ht="15">
      <c r="C202" s="254"/>
      <c r="D202" s="254">
        <v>1</v>
      </c>
      <c r="E202" s="254"/>
      <c r="F202" s="254"/>
      <c r="G202" s="165">
        <f t="shared" si="17"/>
        <v>0</v>
      </c>
      <c r="H202" s="228"/>
      <c r="I202" s="228"/>
      <c r="J202" s="228"/>
      <c r="K202" s="228"/>
      <c r="L202" s="29">
        <v>60</v>
      </c>
      <c r="M202" s="22"/>
    </row>
    <row r="203" spans="3:13" ht="15">
      <c r="C203" s="254"/>
      <c r="D203" s="254">
        <v>1</v>
      </c>
      <c r="E203" s="254"/>
      <c r="F203" s="254"/>
      <c r="G203" s="165">
        <f t="shared" si="17"/>
        <v>0</v>
      </c>
      <c r="H203" s="228"/>
      <c r="I203" s="228"/>
      <c r="J203" s="228"/>
      <c r="K203" s="228"/>
      <c r="L203" s="29">
        <v>61</v>
      </c>
      <c r="M203" s="22"/>
    </row>
    <row r="204" spans="3:13" ht="15">
      <c r="C204" s="254"/>
      <c r="D204" s="254">
        <v>1</v>
      </c>
      <c r="E204" s="254"/>
      <c r="F204" s="254"/>
      <c r="G204" s="165">
        <f t="shared" si="17"/>
        <v>0</v>
      </c>
      <c r="H204" s="228"/>
      <c r="I204" s="228"/>
      <c r="J204" s="228"/>
      <c r="K204" s="228"/>
      <c r="L204" s="29">
        <v>62</v>
      </c>
      <c r="M204" s="22"/>
    </row>
    <row r="205" spans="3:13" ht="15">
      <c r="C205" s="254"/>
      <c r="D205" s="254">
        <v>1</v>
      </c>
      <c r="E205" s="254"/>
      <c r="F205" s="254"/>
      <c r="G205" s="165">
        <f t="shared" si="17"/>
        <v>0</v>
      </c>
      <c r="H205" s="228"/>
      <c r="I205" s="228"/>
      <c r="J205" s="228"/>
      <c r="K205" s="228"/>
      <c r="L205" s="29">
        <v>63</v>
      </c>
      <c r="M205" s="22"/>
    </row>
    <row r="206" spans="3:13" ht="15">
      <c r="C206" s="254"/>
      <c r="D206" s="254">
        <v>1</v>
      </c>
      <c r="E206" s="254"/>
      <c r="F206" s="254"/>
      <c r="G206" s="165">
        <f t="shared" si="17"/>
        <v>0</v>
      </c>
      <c r="H206" s="228"/>
      <c r="I206" s="228"/>
      <c r="J206" s="228"/>
      <c r="K206" s="228"/>
      <c r="L206" s="29">
        <v>64</v>
      </c>
      <c r="M206" s="22"/>
    </row>
    <row r="207" spans="3:13" ht="15">
      <c r="C207" s="254"/>
      <c r="D207" s="254">
        <v>1</v>
      </c>
      <c r="E207" s="254"/>
      <c r="F207" s="254"/>
      <c r="G207" s="165">
        <f aca="true" t="shared" si="18" ref="G207:G241">F207/(D207+E207)</f>
        <v>0</v>
      </c>
      <c r="H207" s="228"/>
      <c r="I207" s="228"/>
      <c r="J207" s="228"/>
      <c r="K207" s="228"/>
      <c r="L207" s="29">
        <v>65</v>
      </c>
      <c r="M207" s="22"/>
    </row>
    <row r="208" spans="3:13" ht="15">
      <c r="C208" s="254"/>
      <c r="D208" s="254">
        <v>1</v>
      </c>
      <c r="E208" s="254"/>
      <c r="F208" s="254"/>
      <c r="G208" s="165">
        <f t="shared" si="18"/>
        <v>0</v>
      </c>
      <c r="H208" s="228"/>
      <c r="I208" s="228"/>
      <c r="J208" s="228"/>
      <c r="K208" s="228"/>
      <c r="L208" s="29">
        <v>66</v>
      </c>
      <c r="M208" s="22"/>
    </row>
    <row r="209" spans="3:13" ht="15">
      <c r="C209" s="254"/>
      <c r="D209" s="254">
        <v>1</v>
      </c>
      <c r="E209" s="254"/>
      <c r="F209" s="254"/>
      <c r="G209" s="165">
        <f t="shared" si="18"/>
        <v>0</v>
      </c>
      <c r="H209" s="228"/>
      <c r="I209" s="228"/>
      <c r="J209" s="228"/>
      <c r="K209" s="228"/>
      <c r="L209" s="29">
        <v>67</v>
      </c>
      <c r="M209" s="22"/>
    </row>
    <row r="210" spans="3:13" ht="15">
      <c r="C210" s="254"/>
      <c r="D210" s="254">
        <v>1</v>
      </c>
      <c r="E210" s="254"/>
      <c r="F210" s="254"/>
      <c r="G210" s="165">
        <f t="shared" si="18"/>
        <v>0</v>
      </c>
      <c r="H210" s="228"/>
      <c r="I210" s="228"/>
      <c r="J210" s="228"/>
      <c r="K210" s="228"/>
      <c r="L210" s="29">
        <v>68</v>
      </c>
      <c r="M210" s="22"/>
    </row>
    <row r="211" spans="3:13" ht="15">
      <c r="C211" s="254"/>
      <c r="D211" s="254">
        <v>1</v>
      </c>
      <c r="E211" s="254"/>
      <c r="F211" s="254"/>
      <c r="G211" s="165">
        <f t="shared" si="18"/>
        <v>0</v>
      </c>
      <c r="H211" s="228"/>
      <c r="I211" s="228"/>
      <c r="J211" s="228"/>
      <c r="K211" s="228"/>
      <c r="L211" s="29">
        <v>69</v>
      </c>
      <c r="M211" s="22"/>
    </row>
    <row r="212" spans="3:13" ht="15">
      <c r="C212" s="254"/>
      <c r="D212" s="254">
        <v>1</v>
      </c>
      <c r="E212" s="254"/>
      <c r="F212" s="254"/>
      <c r="G212" s="165">
        <f t="shared" si="18"/>
        <v>0</v>
      </c>
      <c r="H212" s="228"/>
      <c r="I212" s="228"/>
      <c r="J212" s="228"/>
      <c r="K212" s="228"/>
      <c r="L212" s="29">
        <v>70</v>
      </c>
      <c r="M212" s="22"/>
    </row>
    <row r="213" spans="3:13" ht="15">
      <c r="C213" s="254"/>
      <c r="D213" s="254">
        <v>1</v>
      </c>
      <c r="E213" s="254"/>
      <c r="F213" s="254"/>
      <c r="G213" s="165">
        <f t="shared" si="18"/>
        <v>0</v>
      </c>
      <c r="H213" s="228"/>
      <c r="I213" s="228"/>
      <c r="J213" s="228"/>
      <c r="K213" s="228"/>
      <c r="L213" s="29">
        <v>71</v>
      </c>
      <c r="M213" s="22"/>
    </row>
    <row r="214" spans="3:13" ht="15">
      <c r="C214" s="254"/>
      <c r="D214" s="254">
        <v>1</v>
      </c>
      <c r="E214" s="254"/>
      <c r="F214" s="254"/>
      <c r="G214" s="165">
        <f t="shared" si="18"/>
        <v>0</v>
      </c>
      <c r="H214" s="228"/>
      <c r="I214" s="228"/>
      <c r="J214" s="228"/>
      <c r="K214" s="228"/>
      <c r="L214" s="29">
        <v>72</v>
      </c>
      <c r="M214" s="22"/>
    </row>
    <row r="215" spans="3:13" ht="15">
      <c r="C215" s="254"/>
      <c r="D215" s="254">
        <v>1</v>
      </c>
      <c r="E215" s="254"/>
      <c r="F215" s="254"/>
      <c r="G215" s="165">
        <f t="shared" si="18"/>
        <v>0</v>
      </c>
      <c r="H215" s="228"/>
      <c r="I215" s="228"/>
      <c r="J215" s="228"/>
      <c r="K215" s="228"/>
      <c r="L215" s="29">
        <v>73</v>
      </c>
      <c r="M215" s="22"/>
    </row>
    <row r="216" spans="3:13" ht="15">
      <c r="C216" s="254"/>
      <c r="D216" s="254">
        <v>1</v>
      </c>
      <c r="E216" s="254"/>
      <c r="F216" s="254"/>
      <c r="G216" s="165">
        <f t="shared" si="18"/>
        <v>0</v>
      </c>
      <c r="H216" s="228"/>
      <c r="I216" s="228"/>
      <c r="J216" s="228"/>
      <c r="K216" s="228"/>
      <c r="L216" s="29">
        <v>74</v>
      </c>
      <c r="M216" s="22"/>
    </row>
    <row r="217" spans="3:13" ht="15">
      <c r="C217" s="254"/>
      <c r="D217" s="254">
        <v>1</v>
      </c>
      <c r="E217" s="254"/>
      <c r="F217" s="254"/>
      <c r="G217" s="165">
        <f t="shared" si="18"/>
        <v>0</v>
      </c>
      <c r="H217" s="228"/>
      <c r="I217" s="228"/>
      <c r="J217" s="228"/>
      <c r="K217" s="228"/>
      <c r="L217" s="29">
        <v>75</v>
      </c>
      <c r="M217" s="22"/>
    </row>
    <row r="218" spans="3:13" ht="15">
      <c r="C218" s="254"/>
      <c r="D218" s="254">
        <v>1</v>
      </c>
      <c r="E218" s="254"/>
      <c r="F218" s="254"/>
      <c r="G218" s="165">
        <f t="shared" si="18"/>
        <v>0</v>
      </c>
      <c r="H218" s="228"/>
      <c r="I218" s="228"/>
      <c r="J218" s="228"/>
      <c r="K218" s="228"/>
      <c r="L218" s="29">
        <v>76</v>
      </c>
      <c r="M218" s="22"/>
    </row>
    <row r="219" spans="3:13" ht="15">
      <c r="C219" s="254"/>
      <c r="D219" s="254">
        <v>1</v>
      </c>
      <c r="E219" s="254"/>
      <c r="F219" s="254"/>
      <c r="G219" s="165">
        <f t="shared" si="18"/>
        <v>0</v>
      </c>
      <c r="H219" s="228"/>
      <c r="I219" s="228"/>
      <c r="J219" s="228"/>
      <c r="K219" s="228"/>
      <c r="L219" s="29">
        <v>77</v>
      </c>
      <c r="M219" s="22"/>
    </row>
    <row r="220" spans="3:13" ht="15">
      <c r="C220" s="254"/>
      <c r="D220" s="254">
        <v>1</v>
      </c>
      <c r="E220" s="254"/>
      <c r="F220" s="254"/>
      <c r="G220" s="165">
        <f t="shared" si="18"/>
        <v>0</v>
      </c>
      <c r="H220" s="228"/>
      <c r="I220" s="228"/>
      <c r="J220" s="228"/>
      <c r="K220" s="228"/>
      <c r="L220" s="29">
        <v>78</v>
      </c>
      <c r="M220" s="22"/>
    </row>
    <row r="221" spans="3:13" ht="15">
      <c r="C221" s="254"/>
      <c r="D221" s="254">
        <v>1</v>
      </c>
      <c r="E221" s="254"/>
      <c r="F221" s="254"/>
      <c r="G221" s="165">
        <f t="shared" si="18"/>
        <v>0</v>
      </c>
      <c r="H221" s="228"/>
      <c r="I221" s="228"/>
      <c r="J221" s="228"/>
      <c r="K221" s="228"/>
      <c r="L221" s="29">
        <v>79</v>
      </c>
      <c r="M221" s="22"/>
    </row>
    <row r="222" spans="3:13" ht="15">
      <c r="C222" s="254"/>
      <c r="D222" s="254">
        <v>1</v>
      </c>
      <c r="E222" s="254"/>
      <c r="F222" s="254"/>
      <c r="G222" s="165">
        <f t="shared" si="18"/>
        <v>0</v>
      </c>
      <c r="H222" s="228"/>
      <c r="I222" s="228"/>
      <c r="J222" s="228"/>
      <c r="K222" s="228"/>
      <c r="L222" s="29">
        <v>80</v>
      </c>
      <c r="M222" s="22"/>
    </row>
    <row r="223" spans="3:13" ht="15">
      <c r="C223" s="254"/>
      <c r="D223" s="254">
        <v>1</v>
      </c>
      <c r="E223" s="254"/>
      <c r="F223" s="254"/>
      <c r="G223" s="165">
        <f t="shared" si="18"/>
        <v>0</v>
      </c>
      <c r="H223" s="228"/>
      <c r="I223" s="228"/>
      <c r="J223" s="228"/>
      <c r="K223" s="228"/>
      <c r="L223" s="29">
        <v>81</v>
      </c>
      <c r="M223" s="22"/>
    </row>
    <row r="224" spans="3:13" ht="15">
      <c r="C224" s="254"/>
      <c r="D224" s="254">
        <v>1</v>
      </c>
      <c r="E224" s="254"/>
      <c r="F224" s="254"/>
      <c r="G224" s="165">
        <f t="shared" si="18"/>
        <v>0</v>
      </c>
      <c r="H224" s="228"/>
      <c r="I224" s="228"/>
      <c r="J224" s="228"/>
      <c r="K224" s="228"/>
      <c r="L224" s="29">
        <v>82</v>
      </c>
      <c r="M224" s="22"/>
    </row>
    <row r="225" spans="3:13" ht="15">
      <c r="C225" s="254"/>
      <c r="D225" s="254">
        <v>1</v>
      </c>
      <c r="E225" s="254"/>
      <c r="F225" s="254"/>
      <c r="G225" s="165">
        <f t="shared" si="18"/>
        <v>0</v>
      </c>
      <c r="H225" s="228"/>
      <c r="I225" s="228"/>
      <c r="J225" s="228"/>
      <c r="K225" s="228"/>
      <c r="L225" s="29">
        <v>83</v>
      </c>
      <c r="M225" s="22"/>
    </row>
    <row r="226" spans="3:13" ht="15">
      <c r="C226" s="254"/>
      <c r="D226" s="254">
        <v>1</v>
      </c>
      <c r="E226" s="254"/>
      <c r="F226" s="254"/>
      <c r="G226" s="165">
        <f t="shared" si="18"/>
        <v>0</v>
      </c>
      <c r="H226" s="228"/>
      <c r="I226" s="228"/>
      <c r="J226" s="228"/>
      <c r="K226" s="228"/>
      <c r="L226" s="29">
        <v>84</v>
      </c>
      <c r="M226" s="22"/>
    </row>
    <row r="227" spans="3:13" ht="15">
      <c r="C227" s="254"/>
      <c r="D227" s="254">
        <v>1</v>
      </c>
      <c r="E227" s="254"/>
      <c r="F227" s="254"/>
      <c r="G227" s="165">
        <f t="shared" si="18"/>
        <v>0</v>
      </c>
      <c r="H227" s="228"/>
      <c r="I227" s="228"/>
      <c r="J227" s="228"/>
      <c r="K227" s="228"/>
      <c r="L227" s="29">
        <v>85</v>
      </c>
      <c r="M227" s="22"/>
    </row>
    <row r="228" spans="3:13" ht="15">
      <c r="C228" s="254"/>
      <c r="D228" s="254">
        <v>1</v>
      </c>
      <c r="E228" s="254"/>
      <c r="F228" s="254"/>
      <c r="G228" s="165">
        <f t="shared" si="18"/>
        <v>0</v>
      </c>
      <c r="H228" s="228"/>
      <c r="I228" s="228"/>
      <c r="J228" s="228"/>
      <c r="K228" s="228"/>
      <c r="L228" s="29">
        <v>86</v>
      </c>
      <c r="M228" s="22"/>
    </row>
    <row r="229" spans="3:13" ht="15">
      <c r="C229" s="254"/>
      <c r="D229" s="254">
        <v>1</v>
      </c>
      <c r="E229" s="254"/>
      <c r="F229" s="254"/>
      <c r="G229" s="165">
        <f t="shared" si="18"/>
        <v>0</v>
      </c>
      <c r="H229" s="228"/>
      <c r="I229" s="228"/>
      <c r="J229" s="228"/>
      <c r="K229" s="228"/>
      <c r="L229" s="29">
        <v>87</v>
      </c>
      <c r="M229" s="22"/>
    </row>
    <row r="230" spans="3:13" ht="15">
      <c r="C230" s="254"/>
      <c r="D230" s="254">
        <v>1</v>
      </c>
      <c r="E230" s="254"/>
      <c r="F230" s="254"/>
      <c r="G230" s="165">
        <f t="shared" si="18"/>
        <v>0</v>
      </c>
      <c r="H230" s="228"/>
      <c r="I230" s="228"/>
      <c r="J230" s="228"/>
      <c r="K230" s="228"/>
      <c r="L230" s="29">
        <v>88</v>
      </c>
      <c r="M230" s="22"/>
    </row>
    <row r="231" spans="3:13" ht="15">
      <c r="C231" s="254"/>
      <c r="D231" s="254">
        <v>1</v>
      </c>
      <c r="E231" s="254"/>
      <c r="F231" s="254"/>
      <c r="G231" s="165">
        <f t="shared" si="18"/>
        <v>0</v>
      </c>
      <c r="H231" s="228"/>
      <c r="I231" s="228"/>
      <c r="J231" s="228"/>
      <c r="K231" s="228"/>
      <c r="L231" s="29">
        <v>89</v>
      </c>
      <c r="M231" s="22"/>
    </row>
    <row r="232" spans="3:13" ht="15">
      <c r="C232" s="254"/>
      <c r="D232" s="254">
        <v>1</v>
      </c>
      <c r="E232" s="254"/>
      <c r="F232" s="254"/>
      <c r="G232" s="165">
        <f t="shared" si="18"/>
        <v>0</v>
      </c>
      <c r="H232" s="228"/>
      <c r="I232" s="228"/>
      <c r="J232" s="228"/>
      <c r="K232" s="228"/>
      <c r="L232" s="29">
        <v>90</v>
      </c>
      <c r="M232" s="22"/>
    </row>
    <row r="233" spans="3:13" ht="15">
      <c r="C233" s="254"/>
      <c r="D233" s="254">
        <v>1</v>
      </c>
      <c r="E233" s="254"/>
      <c r="F233" s="254"/>
      <c r="G233" s="165">
        <f t="shared" si="18"/>
        <v>0</v>
      </c>
      <c r="H233" s="228"/>
      <c r="I233" s="228"/>
      <c r="J233" s="228"/>
      <c r="K233" s="228"/>
      <c r="L233" s="29">
        <v>91</v>
      </c>
      <c r="M233" s="22"/>
    </row>
    <row r="234" spans="3:13" ht="15">
      <c r="C234" s="254"/>
      <c r="D234" s="254">
        <v>1</v>
      </c>
      <c r="E234" s="254"/>
      <c r="F234" s="254"/>
      <c r="G234" s="165">
        <f t="shared" si="18"/>
        <v>0</v>
      </c>
      <c r="H234" s="228"/>
      <c r="I234" s="228"/>
      <c r="J234" s="228"/>
      <c r="K234" s="228"/>
      <c r="L234" s="29">
        <v>92</v>
      </c>
      <c r="M234" s="22"/>
    </row>
    <row r="235" spans="3:13" ht="15">
      <c r="C235" s="254"/>
      <c r="D235" s="254">
        <v>1</v>
      </c>
      <c r="E235" s="254"/>
      <c r="F235" s="254"/>
      <c r="G235" s="165">
        <f t="shared" si="18"/>
        <v>0</v>
      </c>
      <c r="H235" s="228"/>
      <c r="I235" s="228"/>
      <c r="J235" s="228"/>
      <c r="K235" s="228"/>
      <c r="L235" s="29">
        <v>93</v>
      </c>
      <c r="M235" s="22"/>
    </row>
    <row r="236" spans="3:13" ht="15">
      <c r="C236" s="254"/>
      <c r="D236" s="254">
        <v>1</v>
      </c>
      <c r="E236" s="254"/>
      <c r="F236" s="254"/>
      <c r="G236" s="165">
        <f t="shared" si="18"/>
        <v>0</v>
      </c>
      <c r="H236" s="228"/>
      <c r="I236" s="228"/>
      <c r="J236" s="228"/>
      <c r="K236" s="228"/>
      <c r="L236" s="29">
        <v>94</v>
      </c>
      <c r="M236" s="22"/>
    </row>
    <row r="237" spans="3:13" ht="15">
      <c r="C237" s="254"/>
      <c r="D237" s="254">
        <v>1</v>
      </c>
      <c r="E237" s="254"/>
      <c r="F237" s="254"/>
      <c r="G237" s="165">
        <f t="shared" si="18"/>
        <v>0</v>
      </c>
      <c r="H237" s="228"/>
      <c r="I237" s="228"/>
      <c r="J237" s="228"/>
      <c r="K237" s="228"/>
      <c r="L237" s="29">
        <v>95</v>
      </c>
      <c r="M237" s="22"/>
    </row>
    <row r="238" spans="3:13" ht="15">
      <c r="C238" s="254"/>
      <c r="D238" s="254">
        <v>1</v>
      </c>
      <c r="E238" s="254"/>
      <c r="F238" s="254"/>
      <c r="G238" s="165">
        <f t="shared" si="18"/>
        <v>0</v>
      </c>
      <c r="H238" s="228"/>
      <c r="I238" s="228"/>
      <c r="J238" s="228"/>
      <c r="K238" s="228"/>
      <c r="L238" s="29">
        <v>96</v>
      </c>
      <c r="M238" s="22"/>
    </row>
    <row r="239" spans="3:13" ht="15">
      <c r="C239" s="254"/>
      <c r="D239" s="254">
        <v>1</v>
      </c>
      <c r="E239" s="254"/>
      <c r="F239" s="254"/>
      <c r="G239" s="165">
        <f t="shared" si="18"/>
        <v>0</v>
      </c>
      <c r="H239" s="228"/>
      <c r="I239" s="228"/>
      <c r="J239" s="228"/>
      <c r="K239" s="228"/>
      <c r="L239" s="29">
        <v>97</v>
      </c>
      <c r="M239" s="22"/>
    </row>
    <row r="240" spans="3:13" ht="15">
      <c r="C240" s="276" t="s">
        <v>111</v>
      </c>
      <c r="D240" s="254">
        <v>1</v>
      </c>
      <c r="E240" s="254"/>
      <c r="F240" s="254"/>
      <c r="G240" s="165">
        <f t="shared" si="18"/>
        <v>0</v>
      </c>
      <c r="H240" s="228"/>
      <c r="I240" s="228"/>
      <c r="J240" s="228"/>
      <c r="K240" s="228"/>
      <c r="L240" s="29">
        <v>98</v>
      </c>
      <c r="M240" s="22"/>
    </row>
    <row r="241" spans="3:13" ht="15.75" thickBot="1">
      <c r="C241" s="277" t="s">
        <v>112</v>
      </c>
      <c r="D241" s="255">
        <v>1</v>
      </c>
      <c r="E241" s="255"/>
      <c r="F241" s="255"/>
      <c r="G241" s="196">
        <f t="shared" si="18"/>
        <v>0</v>
      </c>
      <c r="H241" s="257"/>
      <c r="I241" s="257"/>
      <c r="J241" s="257"/>
      <c r="K241" s="257"/>
      <c r="L241" s="29">
        <v>99</v>
      </c>
      <c r="M241" s="22"/>
    </row>
    <row r="242" spans="3:13" ht="15.75" thickBot="1">
      <c r="C242" s="116" t="s">
        <v>317</v>
      </c>
      <c r="D242" s="200" t="s">
        <v>318</v>
      </c>
      <c r="E242" s="117" t="s">
        <v>52</v>
      </c>
      <c r="F242" s="168">
        <f>SUM(F143:F241)/1000</f>
        <v>1130</v>
      </c>
      <c r="G242" s="199">
        <f>SUM(G143:G241)/1000</f>
        <v>56.5</v>
      </c>
      <c r="H242" s="168">
        <f>SUM(H143:H241)</f>
        <v>0</v>
      </c>
      <c r="I242" s="168">
        <f>SUM(I143:I241)</f>
        <v>0</v>
      </c>
      <c r="J242" s="168">
        <f>SUM(J143:J241)</f>
        <v>0</v>
      </c>
      <c r="K242" s="118"/>
      <c r="L242" s="42">
        <v>100</v>
      </c>
      <c r="M242" s="21"/>
    </row>
    <row r="243" spans="3:9" s="24" customFormat="1" ht="12.75">
      <c r="C243" s="434" t="s">
        <v>369</v>
      </c>
      <c r="D243" s="434"/>
      <c r="E243" s="434"/>
      <c r="F243" s="434"/>
      <c r="G243" s="434"/>
      <c r="H243" s="434"/>
      <c r="I243" s="434"/>
    </row>
    <row r="244" spans="3:9" s="24" customFormat="1" ht="15" customHeight="1">
      <c r="C244" s="429"/>
      <c r="D244" s="429"/>
      <c r="E244" s="429"/>
      <c r="F244" s="429"/>
      <c r="G244" s="429"/>
      <c r="H244" s="429"/>
      <c r="I244" s="429"/>
    </row>
    <row r="245" spans="3:9" s="25" customFormat="1" ht="16.5" thickBot="1">
      <c r="C245" s="434"/>
      <c r="D245" s="434"/>
      <c r="E245" s="434"/>
      <c r="F245" s="434"/>
      <c r="G245" s="434"/>
      <c r="H245" s="434"/>
      <c r="I245" s="434"/>
    </row>
    <row r="246" spans="3:13" s="26" customFormat="1" ht="30.75" customHeight="1">
      <c r="C246" s="450" t="s">
        <v>113</v>
      </c>
      <c r="D246" s="88" t="s">
        <v>290</v>
      </c>
      <c r="E246" s="88" t="s">
        <v>114</v>
      </c>
      <c r="F246" s="88" t="s">
        <v>115</v>
      </c>
      <c r="G246" s="388" t="s">
        <v>116</v>
      </c>
      <c r="H246" s="388"/>
      <c r="I246" s="388"/>
      <c r="J246" s="440" t="s">
        <v>117</v>
      </c>
      <c r="K246" s="438" t="s">
        <v>118</v>
      </c>
      <c r="L246" s="35"/>
      <c r="M246" s="48"/>
    </row>
    <row r="247" spans="3:13" ht="15.75" customHeight="1">
      <c r="C247" s="451"/>
      <c r="D247" s="459" t="s">
        <v>291</v>
      </c>
      <c r="E247" s="411" t="s">
        <v>109</v>
      </c>
      <c r="F247" s="411" t="s">
        <v>109</v>
      </c>
      <c r="G247" s="400" t="s">
        <v>119</v>
      </c>
      <c r="H247" s="400"/>
      <c r="I247" s="29" t="s">
        <v>120</v>
      </c>
      <c r="J247" s="441"/>
      <c r="K247" s="439"/>
      <c r="L247" s="60"/>
      <c r="M247" s="33"/>
    </row>
    <row r="248" spans="3:13" ht="22.5" customHeight="1" thickBot="1">
      <c r="C248" s="451"/>
      <c r="D248" s="459"/>
      <c r="E248" s="411"/>
      <c r="F248" s="411"/>
      <c r="G248" s="142" t="s">
        <v>319</v>
      </c>
      <c r="H248" s="39" t="s">
        <v>288</v>
      </c>
      <c r="I248" s="39" t="s">
        <v>121</v>
      </c>
      <c r="J248" s="58" t="s">
        <v>289</v>
      </c>
      <c r="K248" s="119"/>
      <c r="L248" s="60"/>
      <c r="M248" s="33"/>
    </row>
    <row r="249" spans="3:15" ht="15.75" thickBot="1">
      <c r="C249" s="120" t="s">
        <v>2</v>
      </c>
      <c r="D249" s="121" t="s">
        <v>3</v>
      </c>
      <c r="E249" s="121" t="s">
        <v>4</v>
      </c>
      <c r="F249" s="121" t="s">
        <v>33</v>
      </c>
      <c r="G249" s="121" t="s">
        <v>34</v>
      </c>
      <c r="H249" s="169" t="s">
        <v>35</v>
      </c>
      <c r="I249" s="169" t="s">
        <v>36</v>
      </c>
      <c r="J249" s="121" t="s">
        <v>73</v>
      </c>
      <c r="K249" s="99" t="s">
        <v>74</v>
      </c>
      <c r="L249" s="22"/>
      <c r="M249" s="33"/>
      <c r="O249" s="135" t="s">
        <v>5</v>
      </c>
    </row>
    <row r="250" spans="3:15" ht="15">
      <c r="C250" s="67" t="s">
        <v>122</v>
      </c>
      <c r="D250" s="262">
        <v>150</v>
      </c>
      <c r="E250" s="262">
        <v>10</v>
      </c>
      <c r="F250" s="262">
        <v>80</v>
      </c>
      <c r="G250" s="262">
        <v>2.5</v>
      </c>
      <c r="H250" s="188">
        <f aca="true" t="shared" si="19" ref="H250:H267">D250*G250</f>
        <v>375</v>
      </c>
      <c r="I250" s="188">
        <f aca="true" t="shared" si="20" ref="I250:I267">H250/(E250+F250)</f>
        <v>4.166666666666667</v>
      </c>
      <c r="J250" s="82">
        <f>H250/$D$36</f>
        <v>7.5</v>
      </c>
      <c r="K250" s="59"/>
      <c r="L250" s="44">
        <v>1</v>
      </c>
      <c r="M250" s="62"/>
      <c r="O250" s="139" t="s">
        <v>8</v>
      </c>
    </row>
    <row r="251" spans="3:15" ht="15">
      <c r="C251" s="10" t="s">
        <v>123</v>
      </c>
      <c r="D251" s="263"/>
      <c r="E251" s="264">
        <v>1</v>
      </c>
      <c r="F251" s="263"/>
      <c r="G251" s="263"/>
      <c r="H251" s="201">
        <f t="shared" si="19"/>
        <v>0</v>
      </c>
      <c r="I251" s="201">
        <f t="shared" si="20"/>
        <v>0</v>
      </c>
      <c r="J251" s="82">
        <f aca="true" t="shared" si="21" ref="J251:J267">H251/$D$36</f>
        <v>0</v>
      </c>
      <c r="K251" s="11"/>
      <c r="L251" s="44">
        <v>2</v>
      </c>
      <c r="M251" s="62"/>
      <c r="O251" s="139" t="s">
        <v>10</v>
      </c>
    </row>
    <row r="252" spans="3:15" ht="15">
      <c r="C252" s="6" t="s">
        <v>124</v>
      </c>
      <c r="D252" s="264">
        <v>700</v>
      </c>
      <c r="E252" s="264">
        <v>1</v>
      </c>
      <c r="F252" s="264">
        <v>80</v>
      </c>
      <c r="G252" s="264">
        <v>0.5</v>
      </c>
      <c r="H252" s="201">
        <f t="shared" si="19"/>
        <v>350</v>
      </c>
      <c r="I252" s="201">
        <f t="shared" si="20"/>
        <v>4.320987654320987</v>
      </c>
      <c r="J252" s="82">
        <f t="shared" si="21"/>
        <v>7</v>
      </c>
      <c r="K252" s="7"/>
      <c r="L252" s="44">
        <v>3</v>
      </c>
      <c r="M252" s="62"/>
      <c r="O252" s="139" t="s">
        <v>13</v>
      </c>
    </row>
    <row r="253" spans="3:15" ht="15">
      <c r="C253" s="8" t="s">
        <v>125</v>
      </c>
      <c r="D253" s="265"/>
      <c r="E253" s="264">
        <v>1</v>
      </c>
      <c r="F253" s="265"/>
      <c r="G253" s="265"/>
      <c r="H253" s="201">
        <f t="shared" si="19"/>
        <v>0</v>
      </c>
      <c r="I253" s="201">
        <f t="shared" si="20"/>
        <v>0</v>
      </c>
      <c r="J253" s="82">
        <f t="shared" si="21"/>
        <v>0</v>
      </c>
      <c r="K253" s="9"/>
      <c r="L253" s="44">
        <v>4</v>
      </c>
      <c r="M253" s="62"/>
      <c r="O253" s="139" t="s">
        <v>16</v>
      </c>
    </row>
    <row r="254" spans="3:15" ht="15">
      <c r="C254" s="8" t="s">
        <v>126</v>
      </c>
      <c r="D254" s="265"/>
      <c r="E254" s="264">
        <v>1</v>
      </c>
      <c r="F254" s="265"/>
      <c r="G254" s="265"/>
      <c r="H254" s="201">
        <f t="shared" si="19"/>
        <v>0</v>
      </c>
      <c r="I254" s="201">
        <f t="shared" si="20"/>
        <v>0</v>
      </c>
      <c r="J254" s="82">
        <f t="shared" si="21"/>
        <v>0</v>
      </c>
      <c r="K254" s="9"/>
      <c r="L254" s="44">
        <v>5</v>
      </c>
      <c r="M254" s="62"/>
      <c r="O254" s="139" t="s">
        <v>18</v>
      </c>
    </row>
    <row r="255" spans="3:15" ht="30">
      <c r="C255" s="65" t="s">
        <v>292</v>
      </c>
      <c r="D255" s="265"/>
      <c r="E255" s="264">
        <v>1</v>
      </c>
      <c r="F255" s="265"/>
      <c r="G255" s="265"/>
      <c r="H255" s="201">
        <f t="shared" si="19"/>
        <v>0</v>
      </c>
      <c r="I255" s="201">
        <f t="shared" si="20"/>
        <v>0</v>
      </c>
      <c r="J255" s="82">
        <f t="shared" si="21"/>
        <v>0</v>
      </c>
      <c r="K255" s="9"/>
      <c r="L255" s="44">
        <v>6</v>
      </c>
      <c r="M255" s="62"/>
      <c r="O255" s="139" t="s">
        <v>21</v>
      </c>
    </row>
    <row r="256" spans="3:15" ht="15">
      <c r="C256" s="10" t="s">
        <v>127</v>
      </c>
      <c r="D256" s="263"/>
      <c r="E256" s="264">
        <v>1</v>
      </c>
      <c r="F256" s="263"/>
      <c r="G256" s="263"/>
      <c r="H256" s="201">
        <f t="shared" si="19"/>
        <v>0</v>
      </c>
      <c r="I256" s="201">
        <f t="shared" si="20"/>
        <v>0</v>
      </c>
      <c r="J256" s="82">
        <f t="shared" si="21"/>
        <v>0</v>
      </c>
      <c r="K256" s="11"/>
      <c r="L256" s="44">
        <v>7</v>
      </c>
      <c r="M256" s="62"/>
      <c r="O256" s="139" t="s">
        <v>22</v>
      </c>
    </row>
    <row r="257" spans="3:15" ht="15">
      <c r="C257" s="6" t="s">
        <v>128</v>
      </c>
      <c r="D257" s="264"/>
      <c r="E257" s="264">
        <v>1</v>
      </c>
      <c r="F257" s="264"/>
      <c r="G257" s="264"/>
      <c r="H257" s="201">
        <f t="shared" si="19"/>
        <v>0</v>
      </c>
      <c r="I257" s="201">
        <f t="shared" si="20"/>
        <v>0</v>
      </c>
      <c r="J257" s="82">
        <f t="shared" si="21"/>
        <v>0</v>
      </c>
      <c r="K257" s="7"/>
      <c r="L257" s="44">
        <v>8</v>
      </c>
      <c r="M257" s="62"/>
      <c r="O257" s="139" t="s">
        <v>23</v>
      </c>
    </row>
    <row r="258" spans="3:15" ht="15.75" thickBot="1">
      <c r="C258" s="8" t="s">
        <v>129</v>
      </c>
      <c r="D258" s="265"/>
      <c r="E258" s="264">
        <v>1</v>
      </c>
      <c r="F258" s="265"/>
      <c r="G258" s="265"/>
      <c r="H258" s="201">
        <f t="shared" si="19"/>
        <v>0</v>
      </c>
      <c r="I258" s="201">
        <f t="shared" si="20"/>
        <v>0</v>
      </c>
      <c r="J258" s="82">
        <f t="shared" si="21"/>
        <v>0</v>
      </c>
      <c r="K258" s="9"/>
      <c r="L258" s="44">
        <v>9</v>
      </c>
      <c r="M258" s="62"/>
      <c r="O258" s="140" t="s">
        <v>26</v>
      </c>
    </row>
    <row r="259" spans="3:13" ht="15">
      <c r="C259" s="8" t="s">
        <v>130</v>
      </c>
      <c r="D259" s="265"/>
      <c r="E259" s="264">
        <v>1</v>
      </c>
      <c r="F259" s="265"/>
      <c r="G259" s="265"/>
      <c r="H259" s="201">
        <f t="shared" si="19"/>
        <v>0</v>
      </c>
      <c r="I259" s="201">
        <f t="shared" si="20"/>
        <v>0</v>
      </c>
      <c r="J259" s="82">
        <f t="shared" si="21"/>
        <v>0</v>
      </c>
      <c r="K259" s="9"/>
      <c r="L259" s="44">
        <v>10</v>
      </c>
      <c r="M259" s="62"/>
    </row>
    <row r="260" spans="3:13" ht="15">
      <c r="C260" s="10" t="s">
        <v>131</v>
      </c>
      <c r="D260" s="263"/>
      <c r="E260" s="264">
        <v>1</v>
      </c>
      <c r="F260" s="263"/>
      <c r="G260" s="263"/>
      <c r="H260" s="201">
        <f t="shared" si="19"/>
        <v>0</v>
      </c>
      <c r="I260" s="201">
        <f t="shared" si="20"/>
        <v>0</v>
      </c>
      <c r="J260" s="82">
        <f t="shared" si="21"/>
        <v>0</v>
      </c>
      <c r="K260" s="11"/>
      <c r="L260" s="44">
        <v>11</v>
      </c>
      <c r="M260" s="62"/>
    </row>
    <row r="261" spans="3:13" ht="15">
      <c r="C261" s="6" t="s">
        <v>132</v>
      </c>
      <c r="D261" s="264"/>
      <c r="E261" s="264">
        <v>1</v>
      </c>
      <c r="F261" s="264"/>
      <c r="G261" s="264"/>
      <c r="H261" s="201">
        <f t="shared" si="19"/>
        <v>0</v>
      </c>
      <c r="I261" s="201">
        <f t="shared" si="20"/>
        <v>0</v>
      </c>
      <c r="J261" s="82">
        <f t="shared" si="21"/>
        <v>0</v>
      </c>
      <c r="K261" s="7"/>
      <c r="L261" s="44">
        <v>12</v>
      </c>
      <c r="M261" s="62"/>
    </row>
    <row r="262" spans="3:13" ht="15">
      <c r="C262" s="8" t="s">
        <v>48</v>
      </c>
      <c r="D262" s="265"/>
      <c r="E262" s="264">
        <v>1</v>
      </c>
      <c r="F262" s="265"/>
      <c r="G262" s="265"/>
      <c r="H262" s="201">
        <f t="shared" si="19"/>
        <v>0</v>
      </c>
      <c r="I262" s="201">
        <f t="shared" si="20"/>
        <v>0</v>
      </c>
      <c r="J262" s="82">
        <f t="shared" si="21"/>
        <v>0</v>
      </c>
      <c r="K262" s="9"/>
      <c r="L262" s="44">
        <v>13</v>
      </c>
      <c r="M262" s="62"/>
    </row>
    <row r="263" spans="3:13" ht="15">
      <c r="C263" s="8" t="s">
        <v>133</v>
      </c>
      <c r="D263" s="265"/>
      <c r="E263" s="264">
        <v>1</v>
      </c>
      <c r="F263" s="265"/>
      <c r="G263" s="265"/>
      <c r="H263" s="201">
        <f t="shared" si="19"/>
        <v>0</v>
      </c>
      <c r="I263" s="201">
        <f t="shared" si="20"/>
        <v>0</v>
      </c>
      <c r="J263" s="82">
        <f t="shared" si="21"/>
        <v>0</v>
      </c>
      <c r="K263" s="9"/>
      <c r="L263" s="44">
        <v>14</v>
      </c>
      <c r="M263" s="62"/>
    </row>
    <row r="264" spans="3:13" ht="15">
      <c r="C264" s="8" t="s">
        <v>134</v>
      </c>
      <c r="D264" s="265"/>
      <c r="E264" s="264">
        <v>1</v>
      </c>
      <c r="F264" s="265"/>
      <c r="G264" s="265"/>
      <c r="H264" s="201">
        <f t="shared" si="19"/>
        <v>0</v>
      </c>
      <c r="I264" s="201">
        <f t="shared" si="20"/>
        <v>0</v>
      </c>
      <c r="J264" s="82">
        <f t="shared" si="21"/>
        <v>0</v>
      </c>
      <c r="K264" s="9"/>
      <c r="L264" s="44">
        <v>15</v>
      </c>
      <c r="M264" s="62"/>
    </row>
    <row r="265" spans="3:13" ht="15">
      <c r="C265" s="8" t="s">
        <v>135</v>
      </c>
      <c r="D265" s="265"/>
      <c r="E265" s="264">
        <v>1</v>
      </c>
      <c r="F265" s="265"/>
      <c r="G265" s="265"/>
      <c r="H265" s="201">
        <f t="shared" si="19"/>
        <v>0</v>
      </c>
      <c r="I265" s="201">
        <f t="shared" si="20"/>
        <v>0</v>
      </c>
      <c r="J265" s="82">
        <f t="shared" si="21"/>
        <v>0</v>
      </c>
      <c r="K265" s="9"/>
      <c r="L265" s="44">
        <v>16</v>
      </c>
      <c r="M265" s="62"/>
    </row>
    <row r="266" spans="3:13" ht="15">
      <c r="C266" s="8" t="s">
        <v>136</v>
      </c>
      <c r="D266" s="265"/>
      <c r="E266" s="264">
        <v>1</v>
      </c>
      <c r="F266" s="265"/>
      <c r="G266" s="265"/>
      <c r="H266" s="201">
        <f t="shared" si="19"/>
        <v>0</v>
      </c>
      <c r="I266" s="201">
        <f t="shared" si="20"/>
        <v>0</v>
      </c>
      <c r="J266" s="82">
        <f t="shared" si="21"/>
        <v>0</v>
      </c>
      <c r="K266" s="9"/>
      <c r="L266" s="44">
        <v>17</v>
      </c>
      <c r="M266" s="62"/>
    </row>
    <row r="267" spans="3:13" ht="15">
      <c r="C267" s="10" t="s">
        <v>137</v>
      </c>
      <c r="D267" s="263"/>
      <c r="E267" s="264">
        <v>1</v>
      </c>
      <c r="F267" s="263"/>
      <c r="G267" s="263"/>
      <c r="H267" s="201">
        <f t="shared" si="19"/>
        <v>0</v>
      </c>
      <c r="I267" s="201">
        <f t="shared" si="20"/>
        <v>0</v>
      </c>
      <c r="J267" s="82">
        <f t="shared" si="21"/>
        <v>0</v>
      </c>
      <c r="K267" s="11"/>
      <c r="L267" s="44">
        <v>18</v>
      </c>
      <c r="M267" s="62"/>
    </row>
    <row r="268" spans="1:13" ht="27.75" customHeight="1">
      <c r="C268" s="49" t="s">
        <v>138</v>
      </c>
      <c r="D268" s="53" t="s">
        <v>52</v>
      </c>
      <c r="E268" s="53" t="s">
        <v>52</v>
      </c>
      <c r="F268" s="53" t="s">
        <v>52</v>
      </c>
      <c r="G268" s="53" t="s">
        <v>52</v>
      </c>
      <c r="H268" s="184">
        <f>SUM(H250:H267)</f>
        <v>725</v>
      </c>
      <c r="I268" s="336">
        <f>SUM(I250:I267)</f>
        <v>8.487654320987655</v>
      </c>
      <c r="J268" s="32">
        <f>H268/$D$36</f>
        <v>14.5</v>
      </c>
      <c r="K268" s="13"/>
      <c r="L268" s="44">
        <v>19</v>
      </c>
      <c r="M268" s="63"/>
    </row>
    <row r="269" spans="3:13" ht="25.5">
      <c r="C269" s="52" t="s">
        <v>139</v>
      </c>
      <c r="D269" s="54" t="s">
        <v>52</v>
      </c>
      <c r="E269" s="54" t="s">
        <v>52</v>
      </c>
      <c r="F269" s="54" t="s">
        <v>52</v>
      </c>
      <c r="G269" s="54" t="s">
        <v>52</v>
      </c>
      <c r="H269" s="202">
        <f>F242</f>
        <v>1130</v>
      </c>
      <c r="I269" s="202">
        <f>G242</f>
        <v>56.5</v>
      </c>
      <c r="J269" s="32">
        <f>H269/$D$36</f>
        <v>22.6</v>
      </c>
      <c r="K269" s="7"/>
      <c r="L269" s="44">
        <v>20</v>
      </c>
      <c r="M269" s="62"/>
    </row>
    <row r="270" spans="3:13" ht="15">
      <c r="C270" s="51" t="s">
        <v>304</v>
      </c>
      <c r="D270" s="159">
        <f>D36</f>
        <v>50</v>
      </c>
      <c r="E270" s="55" t="s">
        <v>52</v>
      </c>
      <c r="F270" s="55" t="s">
        <v>52</v>
      </c>
      <c r="G270" s="266">
        <v>15</v>
      </c>
      <c r="H270" s="203">
        <f>D270*G270</f>
        <v>750</v>
      </c>
      <c r="I270" s="170">
        <v>0</v>
      </c>
      <c r="J270" s="32">
        <f>H270/$D$36</f>
        <v>15</v>
      </c>
      <c r="K270" s="11"/>
      <c r="L270" s="44">
        <v>21</v>
      </c>
      <c r="M270" s="62"/>
    </row>
    <row r="271" spans="3:13" ht="25.5" customHeight="1">
      <c r="C271" s="49" t="s">
        <v>140</v>
      </c>
      <c r="D271" s="53" t="s">
        <v>52</v>
      </c>
      <c r="E271" s="53" t="s">
        <v>52</v>
      </c>
      <c r="F271" s="53" t="s">
        <v>52</v>
      </c>
      <c r="G271" s="53" t="s">
        <v>52</v>
      </c>
      <c r="H271" s="185">
        <f>H268+H269+H270</f>
        <v>2605</v>
      </c>
      <c r="I271" s="337">
        <f>I268+I269</f>
        <v>64.98765432098766</v>
      </c>
      <c r="J271" s="32">
        <f>H271/$D$36</f>
        <v>52.1</v>
      </c>
      <c r="K271" s="13"/>
      <c r="L271" s="44">
        <v>22</v>
      </c>
      <c r="M271" s="63"/>
    </row>
    <row r="272" spans="3:13" ht="30" customHeight="1">
      <c r="C272" s="50" t="s">
        <v>141</v>
      </c>
      <c r="D272" s="56" t="s">
        <v>52</v>
      </c>
      <c r="E272" s="56" t="s">
        <v>52</v>
      </c>
      <c r="F272" s="56" t="s">
        <v>52</v>
      </c>
      <c r="G272" s="56" t="s">
        <v>52</v>
      </c>
      <c r="H272" s="183">
        <f>H250+H251</f>
        <v>375</v>
      </c>
      <c r="I272" s="338">
        <f>I250+I251</f>
        <v>4.166666666666667</v>
      </c>
      <c r="J272" s="32">
        <f>H272/$D$36</f>
        <v>7.5</v>
      </c>
      <c r="K272" s="13"/>
      <c r="L272" s="68" t="s">
        <v>142</v>
      </c>
      <c r="M272" s="64"/>
    </row>
    <row r="273" spans="3:12" s="24" customFormat="1" ht="12.75">
      <c r="C273" s="428" t="s">
        <v>370</v>
      </c>
      <c r="D273" s="428"/>
      <c r="E273" s="428"/>
      <c r="F273" s="428"/>
      <c r="G273" s="428"/>
      <c r="H273" s="428"/>
      <c r="I273" s="428"/>
      <c r="L273" s="61"/>
    </row>
    <row r="274" spans="3:9" s="25" customFormat="1" ht="16.5" thickBot="1">
      <c r="C274" s="429"/>
      <c r="D274" s="429"/>
      <c r="E274" s="429"/>
      <c r="F274" s="429"/>
      <c r="G274" s="429"/>
      <c r="H274" s="429"/>
      <c r="I274" s="429"/>
    </row>
    <row r="275" spans="3:10" ht="23.25" customHeight="1">
      <c r="C275" s="412" t="s">
        <v>143</v>
      </c>
      <c r="D275" s="402" t="s">
        <v>144</v>
      </c>
      <c r="E275" s="402"/>
      <c r="F275" s="402"/>
      <c r="G275" s="402"/>
      <c r="H275" s="89" t="s">
        <v>30</v>
      </c>
      <c r="I275" s="37"/>
      <c r="J275" s="33"/>
    </row>
    <row r="276" spans="3:10" ht="25.5" customHeight="1">
      <c r="C276" s="413"/>
      <c r="D276" s="390" t="s">
        <v>293</v>
      </c>
      <c r="E276" s="411" t="s">
        <v>145</v>
      </c>
      <c r="F276" s="411"/>
      <c r="G276" s="390" t="s">
        <v>146</v>
      </c>
      <c r="H276" s="422"/>
      <c r="I276" s="60"/>
      <c r="J276" s="33"/>
    </row>
    <row r="277" spans="3:10" ht="38.25">
      <c r="C277" s="413"/>
      <c r="D277" s="411"/>
      <c r="E277" s="43" t="s">
        <v>147</v>
      </c>
      <c r="F277" s="43" t="s">
        <v>148</v>
      </c>
      <c r="G277" s="390"/>
      <c r="H277" s="422"/>
      <c r="I277" s="60"/>
      <c r="J277" s="33"/>
    </row>
    <row r="278" spans="3:10" ht="15.75" thickBot="1">
      <c r="C278" s="122" t="s">
        <v>2</v>
      </c>
      <c r="D278" s="98" t="s">
        <v>3</v>
      </c>
      <c r="E278" s="98" t="s">
        <v>4</v>
      </c>
      <c r="F278" s="98" t="s">
        <v>33</v>
      </c>
      <c r="G278" s="98" t="s">
        <v>34</v>
      </c>
      <c r="H278" s="99" t="s">
        <v>35</v>
      </c>
      <c r="I278" s="22"/>
      <c r="J278" s="33"/>
    </row>
    <row r="279" spans="3:10" ht="15.75" thickBot="1">
      <c r="C279" s="321" t="s">
        <v>149</v>
      </c>
      <c r="D279" s="157">
        <f>I104</f>
        <v>22.5</v>
      </c>
      <c r="E279" s="157">
        <f>D279/$D$36</f>
        <v>0.45</v>
      </c>
      <c r="F279" s="157">
        <f>D279/$E$12</f>
        <v>0.01125</v>
      </c>
      <c r="G279" s="157">
        <f>D279/$D$297*100</f>
        <v>11.508951406649617</v>
      </c>
      <c r="H279" s="236"/>
      <c r="I279" s="44">
        <v>1</v>
      </c>
      <c r="J279" s="62"/>
    </row>
    <row r="280" spans="3:12" ht="15">
      <c r="C280" s="322" t="s">
        <v>150</v>
      </c>
      <c r="D280" s="158">
        <f>J133</f>
        <v>148</v>
      </c>
      <c r="E280" s="172">
        <f>D280/$D$36</f>
        <v>2.96</v>
      </c>
      <c r="F280" s="172">
        <f>D280/$E$12</f>
        <v>0.074</v>
      </c>
      <c r="G280" s="172">
        <f>D280/$D$297*100</f>
        <v>75.70332480818415</v>
      </c>
      <c r="H280" s="238"/>
      <c r="I280" s="44">
        <v>2</v>
      </c>
      <c r="J280" s="62"/>
      <c r="L280" s="138" t="s">
        <v>8</v>
      </c>
    </row>
    <row r="281" spans="3:12" ht="38.25">
      <c r="C281" s="323" t="s">
        <v>151</v>
      </c>
      <c r="D281" s="204">
        <f>P104+N133</f>
        <v>0</v>
      </c>
      <c r="E281" s="172">
        <f>D281/$D$36</f>
        <v>0</v>
      </c>
      <c r="F281" s="172">
        <f>D281/$E$12</f>
        <v>0</v>
      </c>
      <c r="G281" s="172">
        <f>D281/$D$297*100</f>
        <v>0</v>
      </c>
      <c r="H281" s="242"/>
      <c r="I281" s="44">
        <v>3</v>
      </c>
      <c r="J281" s="62"/>
      <c r="L281" s="136" t="s">
        <v>10</v>
      </c>
    </row>
    <row r="282" spans="3:12" ht="25.5">
      <c r="C282" s="324" t="s">
        <v>152</v>
      </c>
      <c r="D282" s="148">
        <f>SUM(D279:D281)</f>
        <v>170.5</v>
      </c>
      <c r="E282" s="148">
        <f>SUM(E279:E281)</f>
        <v>3.41</v>
      </c>
      <c r="F282" s="148">
        <f>SUM(F279:F281)</f>
        <v>0.08524999999999999</v>
      </c>
      <c r="G282" s="148">
        <f>SUM(G279:G281)</f>
        <v>87.21227621483376</v>
      </c>
      <c r="H282" s="289"/>
      <c r="I282" s="44">
        <v>4</v>
      </c>
      <c r="J282" s="63"/>
      <c r="L282" s="136" t="s">
        <v>13</v>
      </c>
    </row>
    <row r="283" spans="3:12" ht="38.25">
      <c r="C283" s="325" t="s">
        <v>153</v>
      </c>
      <c r="D283" s="244"/>
      <c r="E283" s="172">
        <f aca="true" t="shared" si="22" ref="E283:E288">D283/$D$36</f>
        <v>0</v>
      </c>
      <c r="F283" s="172">
        <f aca="true" t="shared" si="23" ref="F283:F288">D283/$E$12</f>
        <v>0</v>
      </c>
      <c r="G283" s="172">
        <f aca="true" t="shared" si="24" ref="G283:G288">D283/$D$297*100</f>
        <v>0</v>
      </c>
      <c r="H283" s="244"/>
      <c r="I283" s="44">
        <v>5</v>
      </c>
      <c r="J283" s="62"/>
      <c r="L283" s="136" t="s">
        <v>16</v>
      </c>
    </row>
    <row r="284" spans="3:12" ht="38.25">
      <c r="C284" s="326" t="s">
        <v>154</v>
      </c>
      <c r="D284" s="238"/>
      <c r="E284" s="172">
        <f t="shared" si="22"/>
        <v>0</v>
      </c>
      <c r="F284" s="172">
        <f t="shared" si="23"/>
        <v>0</v>
      </c>
      <c r="G284" s="172">
        <f t="shared" si="24"/>
        <v>0</v>
      </c>
      <c r="H284" s="238"/>
      <c r="I284" s="44">
        <v>6</v>
      </c>
      <c r="J284" s="62"/>
      <c r="L284" s="136" t="s">
        <v>18</v>
      </c>
    </row>
    <row r="285" spans="3:12" ht="15">
      <c r="C285" s="322" t="s">
        <v>155</v>
      </c>
      <c r="D285" s="238"/>
      <c r="E285" s="172">
        <f t="shared" si="22"/>
        <v>0</v>
      </c>
      <c r="F285" s="172">
        <f t="shared" si="23"/>
        <v>0</v>
      </c>
      <c r="G285" s="172">
        <f t="shared" si="24"/>
        <v>0</v>
      </c>
      <c r="H285" s="238"/>
      <c r="I285" s="44">
        <v>7</v>
      </c>
      <c r="J285" s="62"/>
      <c r="L285" s="136" t="s">
        <v>21</v>
      </c>
    </row>
    <row r="286" spans="3:12" ht="51">
      <c r="C286" s="326" t="s">
        <v>156</v>
      </c>
      <c r="D286" s="238"/>
      <c r="E286" s="172">
        <f t="shared" si="22"/>
        <v>0</v>
      </c>
      <c r="F286" s="172">
        <f t="shared" si="23"/>
        <v>0</v>
      </c>
      <c r="G286" s="172">
        <f t="shared" si="24"/>
        <v>0</v>
      </c>
      <c r="H286" s="238"/>
      <c r="I286" s="44">
        <v>8</v>
      </c>
      <c r="J286" s="62"/>
      <c r="L286" s="136" t="s">
        <v>22</v>
      </c>
    </row>
    <row r="287" spans="3:12" ht="25.5">
      <c r="C287" s="326" t="s">
        <v>157</v>
      </c>
      <c r="D287" s="238"/>
      <c r="E287" s="172">
        <f t="shared" si="22"/>
        <v>0</v>
      </c>
      <c r="F287" s="172">
        <f t="shared" si="23"/>
        <v>0</v>
      </c>
      <c r="G287" s="172">
        <f t="shared" si="24"/>
        <v>0</v>
      </c>
      <c r="H287" s="238"/>
      <c r="I287" s="44">
        <v>9</v>
      </c>
      <c r="J287" s="62"/>
      <c r="L287" s="136" t="s">
        <v>23</v>
      </c>
    </row>
    <row r="288" spans="3:12" ht="51.75" thickBot="1">
      <c r="C288" s="323" t="s">
        <v>158</v>
      </c>
      <c r="D288" s="242"/>
      <c r="E288" s="172">
        <f t="shared" si="22"/>
        <v>0</v>
      </c>
      <c r="F288" s="172">
        <f t="shared" si="23"/>
        <v>0</v>
      </c>
      <c r="G288" s="172">
        <f t="shared" si="24"/>
        <v>0</v>
      </c>
      <c r="H288" s="242"/>
      <c r="I288" s="44">
        <v>10</v>
      </c>
      <c r="J288" s="62"/>
      <c r="L288" s="137" t="s">
        <v>26</v>
      </c>
    </row>
    <row r="289" spans="3:10" ht="25.5">
      <c r="C289" s="324" t="s">
        <v>159</v>
      </c>
      <c r="D289" s="148">
        <f>SUM(D283:D288)</f>
        <v>0</v>
      </c>
      <c r="E289" s="148">
        <f>SUM(E283:E288)</f>
        <v>0</v>
      </c>
      <c r="F289" s="148">
        <f>SUM(F283:F288)</f>
        <v>0</v>
      </c>
      <c r="G289" s="148">
        <f>SUM(G283:G288)</f>
        <v>0</v>
      </c>
      <c r="H289" s="289"/>
      <c r="I289" s="44">
        <v>11</v>
      </c>
      <c r="J289" s="63"/>
    </row>
    <row r="290" spans="3:10" ht="15">
      <c r="C290" s="327" t="s">
        <v>160</v>
      </c>
      <c r="D290" s="244"/>
      <c r="E290" s="172">
        <f aca="true" t="shared" si="25" ref="E290:E295">D290/$D$36</f>
        <v>0</v>
      </c>
      <c r="F290" s="172">
        <f aca="true" t="shared" si="26" ref="F290:F295">D290/$E$12</f>
        <v>0</v>
      </c>
      <c r="G290" s="172">
        <f aca="true" t="shared" si="27" ref="G290:G295">D290/$D$297*100</f>
        <v>0</v>
      </c>
      <c r="H290" s="244"/>
      <c r="I290" s="44">
        <v>12</v>
      </c>
      <c r="J290" s="62"/>
    </row>
    <row r="291" spans="3:10" ht="15">
      <c r="C291" s="322" t="s">
        <v>161</v>
      </c>
      <c r="D291" s="238"/>
      <c r="E291" s="172">
        <f t="shared" si="25"/>
        <v>0</v>
      </c>
      <c r="F291" s="172">
        <f t="shared" si="26"/>
        <v>0</v>
      </c>
      <c r="G291" s="172">
        <f t="shared" si="27"/>
        <v>0</v>
      </c>
      <c r="H291" s="290"/>
      <c r="I291" s="44">
        <v>13</v>
      </c>
      <c r="J291" s="62"/>
    </row>
    <row r="292" spans="3:10" ht="15">
      <c r="C292" s="322" t="s">
        <v>162</v>
      </c>
      <c r="D292" s="238">
        <v>25</v>
      </c>
      <c r="E292" s="172">
        <f t="shared" si="25"/>
        <v>0.5</v>
      </c>
      <c r="F292" s="172">
        <f t="shared" si="26"/>
        <v>0.0125</v>
      </c>
      <c r="G292" s="172">
        <f t="shared" si="27"/>
        <v>12.787723785166241</v>
      </c>
      <c r="H292" s="238"/>
      <c r="I292" s="44">
        <v>14</v>
      </c>
      <c r="J292" s="62"/>
    </row>
    <row r="293" spans="3:10" ht="15">
      <c r="C293" s="328"/>
      <c r="D293" s="238"/>
      <c r="E293" s="172">
        <f t="shared" si="25"/>
        <v>0</v>
      </c>
      <c r="F293" s="172">
        <f t="shared" si="26"/>
        <v>0</v>
      </c>
      <c r="G293" s="172">
        <f t="shared" si="27"/>
        <v>0</v>
      </c>
      <c r="H293" s="238"/>
      <c r="I293" s="44">
        <v>15</v>
      </c>
      <c r="J293" s="62"/>
    </row>
    <row r="294" spans="3:10" ht="15">
      <c r="C294" s="322" t="s">
        <v>163</v>
      </c>
      <c r="D294" s="238"/>
      <c r="E294" s="172">
        <f t="shared" si="25"/>
        <v>0</v>
      </c>
      <c r="F294" s="172">
        <f t="shared" si="26"/>
        <v>0</v>
      </c>
      <c r="G294" s="172">
        <f t="shared" si="27"/>
        <v>0</v>
      </c>
      <c r="H294" s="238"/>
      <c r="I294" s="44">
        <v>16</v>
      </c>
      <c r="J294" s="62"/>
    </row>
    <row r="295" spans="3:10" ht="15">
      <c r="C295" s="329" t="s">
        <v>164</v>
      </c>
      <c r="D295" s="242"/>
      <c r="E295" s="172">
        <f t="shared" si="25"/>
        <v>0</v>
      </c>
      <c r="F295" s="172">
        <f t="shared" si="26"/>
        <v>0</v>
      </c>
      <c r="G295" s="172">
        <f t="shared" si="27"/>
        <v>0</v>
      </c>
      <c r="H295" s="242"/>
      <c r="I295" s="44">
        <v>17</v>
      </c>
      <c r="J295" s="62"/>
    </row>
    <row r="296" spans="3:10" ht="15.75" thickBot="1">
      <c r="C296" s="330" t="s">
        <v>165</v>
      </c>
      <c r="D296" s="171">
        <f>SUM(D290:D295)</f>
        <v>25</v>
      </c>
      <c r="E296" s="171">
        <f>SUM(E290:E295)</f>
        <v>0.5</v>
      </c>
      <c r="F296" s="171">
        <f>SUM(F290:F295)</f>
        <v>0.0125</v>
      </c>
      <c r="G296" s="171">
        <f>SUM(G290:G295)</f>
        <v>12.787723785166241</v>
      </c>
      <c r="H296" s="291"/>
      <c r="I296" s="44">
        <v>18</v>
      </c>
      <c r="J296" s="63"/>
    </row>
    <row r="297" spans="3:10" ht="26.25" thickBot="1">
      <c r="C297" s="331" t="s">
        <v>166</v>
      </c>
      <c r="D297" s="155">
        <f>D282+D289+D296</f>
        <v>195.5</v>
      </c>
      <c r="E297" s="155">
        <f>E282+E289+E296</f>
        <v>3.91</v>
      </c>
      <c r="F297" s="155">
        <f>F282+F289+F296</f>
        <v>0.09774999999999999</v>
      </c>
      <c r="G297" s="155">
        <f>(G282+G289+G296)*100</f>
        <v>10000</v>
      </c>
      <c r="H297" s="292"/>
      <c r="I297" s="123">
        <v>19</v>
      </c>
      <c r="J297" s="63"/>
    </row>
    <row r="298" spans="1:3" ht="15">
      <c r="C298" s="14"/>
    </row>
    <row r="299" ht="15">
      <c r="C299" s="14"/>
    </row>
    <row r="300" spans="3:16" s="24" customFormat="1" ht="12.75">
      <c r="C300" s="429" t="s">
        <v>371</v>
      </c>
      <c r="D300" s="429"/>
      <c r="E300" s="429"/>
      <c r="F300" s="429"/>
      <c r="G300" s="429"/>
      <c r="H300" s="429"/>
      <c r="I300" s="429"/>
      <c r="J300" s="429"/>
      <c r="K300" s="429"/>
      <c r="L300" s="429"/>
      <c r="M300" s="429"/>
      <c r="N300" s="429"/>
      <c r="O300" s="429"/>
      <c r="P300" s="429"/>
    </row>
    <row r="301" spans="3:16" s="24" customFormat="1" ht="15" customHeight="1">
      <c r="C301" s="429"/>
      <c r="D301" s="429"/>
      <c r="E301" s="429"/>
      <c r="F301" s="429"/>
      <c r="G301" s="429"/>
      <c r="H301" s="429"/>
      <c r="I301" s="429"/>
      <c r="J301" s="429"/>
      <c r="K301" s="429"/>
      <c r="L301" s="429"/>
      <c r="M301" s="429"/>
      <c r="N301" s="429"/>
      <c r="O301" s="429"/>
      <c r="P301" s="429"/>
    </row>
    <row r="302" spans="3:16" s="25" customFormat="1" ht="16.5" thickBot="1">
      <c r="C302" s="429"/>
      <c r="D302" s="429"/>
      <c r="E302" s="429"/>
      <c r="F302" s="429"/>
      <c r="G302" s="429"/>
      <c r="H302" s="429"/>
      <c r="I302" s="429"/>
      <c r="J302" s="429"/>
      <c r="K302" s="429"/>
      <c r="L302" s="429"/>
      <c r="M302" s="429"/>
      <c r="N302" s="429"/>
      <c r="O302" s="429"/>
      <c r="P302" s="429"/>
    </row>
    <row r="303" spans="3:10" ht="41.25" customHeight="1">
      <c r="C303" s="412" t="s">
        <v>167</v>
      </c>
      <c r="D303" s="402" t="s">
        <v>297</v>
      </c>
      <c r="E303" s="402" t="s">
        <v>168</v>
      </c>
      <c r="F303" s="402"/>
      <c r="G303" s="402"/>
      <c r="H303" s="89" t="s">
        <v>169</v>
      </c>
      <c r="I303" s="37"/>
      <c r="J303" s="33"/>
    </row>
    <row r="304" spans="3:10" ht="15">
      <c r="C304" s="413"/>
      <c r="D304" s="414"/>
      <c r="E304" s="390" t="s">
        <v>170</v>
      </c>
      <c r="F304" s="401" t="s">
        <v>329</v>
      </c>
      <c r="G304" s="401"/>
      <c r="H304" s="421"/>
      <c r="I304" s="36"/>
      <c r="J304" s="33"/>
    </row>
    <row r="305" spans="3:10" ht="38.25">
      <c r="C305" s="413"/>
      <c r="D305" s="414"/>
      <c r="E305" s="390"/>
      <c r="F305" s="39" t="s">
        <v>315</v>
      </c>
      <c r="G305" s="38" t="s">
        <v>172</v>
      </c>
      <c r="H305" s="421"/>
      <c r="I305" s="36"/>
      <c r="J305" s="33"/>
    </row>
    <row r="306" spans="3:10" ht="15.75" thickBot="1">
      <c r="C306" s="122" t="s">
        <v>2</v>
      </c>
      <c r="D306" s="98" t="s">
        <v>3</v>
      </c>
      <c r="E306" s="98" t="s">
        <v>4</v>
      </c>
      <c r="F306" s="98" t="s">
        <v>33</v>
      </c>
      <c r="G306" s="153" t="s">
        <v>34</v>
      </c>
      <c r="H306" s="99" t="s">
        <v>35</v>
      </c>
      <c r="I306" s="22"/>
      <c r="J306" s="33"/>
    </row>
    <row r="307" spans="3:12" ht="15">
      <c r="C307" s="312" t="s">
        <v>173</v>
      </c>
      <c r="D307" s="236" t="s">
        <v>70</v>
      </c>
      <c r="E307" s="236">
        <v>2.5</v>
      </c>
      <c r="F307" s="236">
        <v>2</v>
      </c>
      <c r="G307" s="157">
        <f aca="true" t="shared" si="28" ref="G307:G318">E307*F307</f>
        <v>5</v>
      </c>
      <c r="H307" s="236"/>
      <c r="I307" s="38">
        <v>1</v>
      </c>
      <c r="J307" s="70"/>
      <c r="L307" s="135" t="s">
        <v>5</v>
      </c>
    </row>
    <row r="308" spans="3:12" ht="15">
      <c r="C308" s="313"/>
      <c r="D308" s="238"/>
      <c r="E308" s="238"/>
      <c r="F308" s="238"/>
      <c r="G308" s="172">
        <f t="shared" si="28"/>
        <v>0</v>
      </c>
      <c r="H308" s="238"/>
      <c r="I308" s="38">
        <v>2</v>
      </c>
      <c r="J308" s="70"/>
      <c r="L308" s="136" t="s">
        <v>8</v>
      </c>
    </row>
    <row r="309" spans="3:12" ht="15">
      <c r="C309" s="314" t="s">
        <v>174</v>
      </c>
      <c r="D309" s="238"/>
      <c r="E309" s="238"/>
      <c r="F309" s="238"/>
      <c r="G309" s="172">
        <f t="shared" si="28"/>
        <v>0</v>
      </c>
      <c r="H309" s="238"/>
      <c r="I309" s="38">
        <v>3</v>
      </c>
      <c r="J309" s="70"/>
      <c r="L309" s="136" t="s">
        <v>10</v>
      </c>
    </row>
    <row r="310" spans="3:12" ht="15">
      <c r="C310" s="314" t="s">
        <v>175</v>
      </c>
      <c r="D310" s="238"/>
      <c r="E310" s="238"/>
      <c r="F310" s="238"/>
      <c r="G310" s="172">
        <f t="shared" si="28"/>
        <v>0</v>
      </c>
      <c r="H310" s="238"/>
      <c r="I310" s="38">
        <v>4</v>
      </c>
      <c r="J310" s="70"/>
      <c r="L310" s="136" t="s">
        <v>13</v>
      </c>
    </row>
    <row r="311" spans="3:12" ht="15">
      <c r="C311" s="313"/>
      <c r="D311" s="238"/>
      <c r="E311" s="238"/>
      <c r="F311" s="238"/>
      <c r="G311" s="172">
        <f t="shared" si="28"/>
        <v>0</v>
      </c>
      <c r="H311" s="238"/>
      <c r="I311" s="38">
        <v>5</v>
      </c>
      <c r="J311" s="70"/>
      <c r="L311" s="136" t="s">
        <v>16</v>
      </c>
    </row>
    <row r="312" spans="3:12" ht="15">
      <c r="C312" s="314" t="s">
        <v>176</v>
      </c>
      <c r="D312" s="238"/>
      <c r="E312" s="238">
        <v>1</v>
      </c>
      <c r="F312" s="238">
        <v>1</v>
      </c>
      <c r="G312" s="172">
        <f t="shared" si="28"/>
        <v>1</v>
      </c>
      <c r="H312" s="238"/>
      <c r="I312" s="38">
        <v>6</v>
      </c>
      <c r="J312" s="70"/>
      <c r="L312" s="136" t="s">
        <v>18</v>
      </c>
    </row>
    <row r="313" spans="3:12" ht="15">
      <c r="C313" s="313"/>
      <c r="D313" s="238"/>
      <c r="E313" s="238"/>
      <c r="F313" s="238"/>
      <c r="G313" s="172">
        <f t="shared" si="28"/>
        <v>0</v>
      </c>
      <c r="H313" s="238"/>
      <c r="I313" s="38">
        <v>7</v>
      </c>
      <c r="J313" s="70"/>
      <c r="L313" s="136" t="s">
        <v>21</v>
      </c>
    </row>
    <row r="314" spans="3:12" ht="15">
      <c r="C314" s="314" t="s">
        <v>177</v>
      </c>
      <c r="D314" s="238"/>
      <c r="E314" s="238"/>
      <c r="F314" s="238"/>
      <c r="G314" s="172">
        <f t="shared" si="28"/>
        <v>0</v>
      </c>
      <c r="H314" s="238"/>
      <c r="I314" s="38">
        <v>8</v>
      </c>
      <c r="J314" s="70"/>
      <c r="L314" s="136" t="s">
        <v>22</v>
      </c>
    </row>
    <row r="315" spans="3:12" ht="15">
      <c r="C315" s="313"/>
      <c r="D315" s="238"/>
      <c r="E315" s="238"/>
      <c r="F315" s="238"/>
      <c r="G315" s="172">
        <f t="shared" si="28"/>
        <v>0</v>
      </c>
      <c r="H315" s="238"/>
      <c r="I315" s="38">
        <v>9</v>
      </c>
      <c r="J315" s="70"/>
      <c r="L315" s="136" t="s">
        <v>23</v>
      </c>
    </row>
    <row r="316" spans="3:12" ht="15.75" thickBot="1">
      <c r="C316" s="314" t="s">
        <v>178</v>
      </c>
      <c r="D316" s="238"/>
      <c r="E316" s="238"/>
      <c r="F316" s="238"/>
      <c r="G316" s="172">
        <f t="shared" si="28"/>
        <v>0</v>
      </c>
      <c r="H316" s="238"/>
      <c r="I316" s="38">
        <v>10</v>
      </c>
      <c r="J316" s="70"/>
      <c r="L316" s="137" t="s">
        <v>26</v>
      </c>
    </row>
    <row r="317" spans="3:10" ht="15">
      <c r="C317" s="313"/>
      <c r="D317" s="238"/>
      <c r="E317" s="238"/>
      <c r="F317" s="238"/>
      <c r="G317" s="172">
        <f t="shared" si="28"/>
        <v>0</v>
      </c>
      <c r="H317" s="238"/>
      <c r="I317" s="38">
        <v>11</v>
      </c>
      <c r="J317" s="70"/>
    </row>
    <row r="318" spans="3:10" ht="15">
      <c r="C318" s="315"/>
      <c r="D318" s="242"/>
      <c r="E318" s="242"/>
      <c r="F318" s="242"/>
      <c r="G318" s="172">
        <f t="shared" si="28"/>
        <v>0</v>
      </c>
      <c r="H318" s="242"/>
      <c r="I318" s="38">
        <v>12</v>
      </c>
      <c r="J318" s="70"/>
    </row>
    <row r="319" spans="3:10" ht="25.5">
      <c r="C319" s="316" t="s">
        <v>179</v>
      </c>
      <c r="D319" s="278" t="s">
        <v>52</v>
      </c>
      <c r="E319" s="278" t="s">
        <v>52</v>
      </c>
      <c r="F319" s="278" t="s">
        <v>52</v>
      </c>
      <c r="G319" s="184">
        <f>SUM(G307:G318)</f>
        <v>6</v>
      </c>
      <c r="H319" s="293"/>
      <c r="I319" s="38">
        <v>13</v>
      </c>
      <c r="J319" s="71"/>
    </row>
    <row r="320" spans="3:10" ht="15">
      <c r="C320" s="317" t="s">
        <v>180</v>
      </c>
      <c r="D320" s="244"/>
      <c r="E320" s="244"/>
      <c r="F320" s="244"/>
      <c r="G320" s="172">
        <f aca="true" t="shared" si="29" ref="G320:G339">E320*F320</f>
        <v>0</v>
      </c>
      <c r="H320" s="244"/>
      <c r="I320" s="38">
        <v>14</v>
      </c>
      <c r="J320" s="70"/>
    </row>
    <row r="321" spans="3:10" ht="15">
      <c r="C321" s="313"/>
      <c r="D321" s="238"/>
      <c r="E321" s="238"/>
      <c r="F321" s="238"/>
      <c r="G321" s="172">
        <f t="shared" si="29"/>
        <v>0</v>
      </c>
      <c r="H321" s="238"/>
      <c r="I321" s="38">
        <v>15</v>
      </c>
      <c r="J321" s="70"/>
    </row>
    <row r="322" spans="3:10" ht="15">
      <c r="C322" s="314" t="s">
        <v>181</v>
      </c>
      <c r="D322" s="238"/>
      <c r="E322" s="238"/>
      <c r="F322" s="238"/>
      <c r="G322" s="172">
        <f t="shared" si="29"/>
        <v>0</v>
      </c>
      <c r="H322" s="238"/>
      <c r="I322" s="38">
        <v>16</v>
      </c>
      <c r="J322" s="70"/>
    </row>
    <row r="323" spans="3:10" ht="15">
      <c r="C323" s="313"/>
      <c r="D323" s="238"/>
      <c r="E323" s="238"/>
      <c r="F323" s="238"/>
      <c r="G323" s="172">
        <f t="shared" si="29"/>
        <v>0</v>
      </c>
      <c r="H323" s="238"/>
      <c r="I323" s="38">
        <v>17</v>
      </c>
      <c r="J323" s="70"/>
    </row>
    <row r="324" spans="3:10" ht="15">
      <c r="C324" s="314" t="s">
        <v>182</v>
      </c>
      <c r="D324" s="238"/>
      <c r="E324" s="238"/>
      <c r="F324" s="238"/>
      <c r="G324" s="172">
        <f t="shared" si="29"/>
        <v>0</v>
      </c>
      <c r="H324" s="238"/>
      <c r="I324" s="38">
        <v>18</v>
      </c>
      <c r="J324" s="70"/>
    </row>
    <row r="325" spans="3:10" ht="15">
      <c r="C325" s="313"/>
      <c r="D325" s="238"/>
      <c r="E325" s="238"/>
      <c r="F325" s="238"/>
      <c r="G325" s="172">
        <f t="shared" si="29"/>
        <v>0</v>
      </c>
      <c r="H325" s="238"/>
      <c r="I325" s="38">
        <v>19</v>
      </c>
      <c r="J325" s="70"/>
    </row>
    <row r="326" spans="1:10" ht="15">
      <c r="C326" s="314" t="s">
        <v>183</v>
      </c>
      <c r="D326" s="238"/>
      <c r="E326" s="238"/>
      <c r="F326" s="238"/>
      <c r="G326" s="172">
        <f t="shared" si="29"/>
        <v>0</v>
      </c>
      <c r="H326" s="238"/>
      <c r="I326" s="38">
        <v>20</v>
      </c>
      <c r="J326" s="70"/>
    </row>
    <row r="327" spans="3:10" ht="15">
      <c r="C327" s="313"/>
      <c r="D327" s="238"/>
      <c r="E327" s="238"/>
      <c r="F327" s="238"/>
      <c r="G327" s="172">
        <f t="shared" si="29"/>
        <v>0</v>
      </c>
      <c r="H327" s="238"/>
      <c r="I327" s="38">
        <v>21</v>
      </c>
      <c r="J327" s="70"/>
    </row>
    <row r="328" spans="3:10" ht="15">
      <c r="C328" s="314" t="s">
        <v>184</v>
      </c>
      <c r="D328" s="238" t="s">
        <v>70</v>
      </c>
      <c r="E328" s="238">
        <v>20</v>
      </c>
      <c r="F328" s="238">
        <v>2</v>
      </c>
      <c r="G328" s="172">
        <f t="shared" si="29"/>
        <v>40</v>
      </c>
      <c r="H328" s="238"/>
      <c r="I328" s="38">
        <v>22</v>
      </c>
      <c r="J328" s="70"/>
    </row>
    <row r="329" spans="3:10" ht="15">
      <c r="C329" s="313"/>
      <c r="D329" s="238"/>
      <c r="E329" s="238"/>
      <c r="F329" s="238"/>
      <c r="G329" s="172">
        <f t="shared" si="29"/>
        <v>0</v>
      </c>
      <c r="H329" s="238"/>
      <c r="I329" s="38">
        <v>23</v>
      </c>
      <c r="J329" s="70"/>
    </row>
    <row r="330" spans="3:10" ht="15">
      <c r="C330" s="314" t="s">
        <v>185</v>
      </c>
      <c r="D330" s="238"/>
      <c r="E330" s="238"/>
      <c r="F330" s="238"/>
      <c r="G330" s="172">
        <f t="shared" si="29"/>
        <v>0</v>
      </c>
      <c r="H330" s="238"/>
      <c r="I330" s="38">
        <v>24</v>
      </c>
      <c r="J330" s="70"/>
    </row>
    <row r="331" spans="3:10" ht="15">
      <c r="C331" s="313"/>
      <c r="D331" s="238"/>
      <c r="E331" s="238"/>
      <c r="F331" s="238"/>
      <c r="G331" s="172">
        <f t="shared" si="29"/>
        <v>0</v>
      </c>
      <c r="H331" s="238"/>
      <c r="I331" s="38">
        <v>25</v>
      </c>
      <c r="J331" s="70"/>
    </row>
    <row r="332" spans="3:10" ht="15">
      <c r="C332" s="314" t="s">
        <v>186</v>
      </c>
      <c r="D332" s="238"/>
      <c r="E332" s="238">
        <v>50</v>
      </c>
      <c r="F332" s="238">
        <v>0.3</v>
      </c>
      <c r="G332" s="172">
        <f t="shared" si="29"/>
        <v>15</v>
      </c>
      <c r="H332" s="238"/>
      <c r="I332" s="38">
        <v>26</v>
      </c>
      <c r="J332" s="70"/>
    </row>
    <row r="333" spans="3:10" ht="15">
      <c r="C333" s="313"/>
      <c r="D333" s="238"/>
      <c r="E333" s="238"/>
      <c r="F333" s="238"/>
      <c r="G333" s="172">
        <f t="shared" si="29"/>
        <v>0</v>
      </c>
      <c r="H333" s="238"/>
      <c r="I333" s="38">
        <v>27</v>
      </c>
      <c r="J333" s="70"/>
    </row>
    <row r="334" spans="3:10" ht="15">
      <c r="C334" s="314" t="s">
        <v>187</v>
      </c>
      <c r="D334" s="238"/>
      <c r="E334" s="238">
        <v>60</v>
      </c>
      <c r="F334" s="238">
        <v>0.2</v>
      </c>
      <c r="G334" s="172">
        <f t="shared" si="29"/>
        <v>12</v>
      </c>
      <c r="H334" s="238"/>
      <c r="I334" s="38">
        <v>28</v>
      </c>
      <c r="J334" s="70"/>
    </row>
    <row r="335" spans="3:10" ht="15">
      <c r="C335" s="313"/>
      <c r="D335" s="238"/>
      <c r="E335" s="238"/>
      <c r="F335" s="238"/>
      <c r="G335" s="172">
        <f t="shared" si="29"/>
        <v>0</v>
      </c>
      <c r="H335" s="238"/>
      <c r="I335" s="38">
        <v>29</v>
      </c>
      <c r="J335" s="70"/>
    </row>
    <row r="336" spans="3:10" ht="15">
      <c r="C336" s="314" t="s">
        <v>188</v>
      </c>
      <c r="D336" s="238"/>
      <c r="E336" s="238">
        <v>1</v>
      </c>
      <c r="F336" s="238">
        <v>1</v>
      </c>
      <c r="G336" s="172">
        <f t="shared" si="29"/>
        <v>1</v>
      </c>
      <c r="H336" s="238"/>
      <c r="I336" s="38">
        <v>30</v>
      </c>
      <c r="J336" s="70"/>
    </row>
    <row r="337" spans="3:10" ht="15">
      <c r="C337" s="313"/>
      <c r="D337" s="238"/>
      <c r="E337" s="238"/>
      <c r="F337" s="238"/>
      <c r="G337" s="172">
        <f t="shared" si="29"/>
        <v>0</v>
      </c>
      <c r="H337" s="238"/>
      <c r="I337" s="38">
        <v>31</v>
      </c>
      <c r="J337" s="70"/>
    </row>
    <row r="338" spans="3:10" ht="15">
      <c r="C338" s="314" t="s">
        <v>189</v>
      </c>
      <c r="D338" s="238"/>
      <c r="E338" s="238"/>
      <c r="F338" s="238"/>
      <c r="G338" s="172">
        <f t="shared" si="29"/>
        <v>0</v>
      </c>
      <c r="H338" s="238"/>
      <c r="I338" s="38">
        <v>32</v>
      </c>
      <c r="J338" s="70"/>
    </row>
    <row r="339" spans="3:10" ht="15">
      <c r="C339" s="315"/>
      <c r="D339" s="242"/>
      <c r="E339" s="242"/>
      <c r="F339" s="242"/>
      <c r="G339" s="172">
        <f t="shared" si="29"/>
        <v>0</v>
      </c>
      <c r="H339" s="242"/>
      <c r="I339" s="38">
        <v>33</v>
      </c>
      <c r="J339" s="70"/>
    </row>
    <row r="340" spans="3:10" ht="15">
      <c r="C340" s="318" t="s">
        <v>190</v>
      </c>
      <c r="D340" s="69" t="s">
        <v>52</v>
      </c>
      <c r="E340" s="69" t="s">
        <v>52</v>
      </c>
      <c r="F340" s="69" t="s">
        <v>52</v>
      </c>
      <c r="G340" s="184">
        <f>SUM(G319:G320)</f>
        <v>6</v>
      </c>
      <c r="H340" s="293"/>
      <c r="I340" s="73">
        <v>34</v>
      </c>
      <c r="J340" s="72"/>
    </row>
    <row r="341" spans="3:10" ht="15">
      <c r="C341" s="317" t="s">
        <v>191</v>
      </c>
      <c r="D341" s="244"/>
      <c r="E341" s="244"/>
      <c r="F341" s="244"/>
      <c r="G341" s="172">
        <f aca="true" t="shared" si="30" ref="G341:G349">E341*F341</f>
        <v>0</v>
      </c>
      <c r="H341" s="244"/>
      <c r="I341" s="73">
        <v>35</v>
      </c>
      <c r="J341" s="72"/>
    </row>
    <row r="342" spans="3:10" ht="15">
      <c r="C342" s="313"/>
      <c r="D342" s="238"/>
      <c r="E342" s="238"/>
      <c r="F342" s="238"/>
      <c r="G342" s="172">
        <f t="shared" si="30"/>
        <v>0</v>
      </c>
      <c r="H342" s="238"/>
      <c r="I342" s="73">
        <v>36</v>
      </c>
      <c r="J342" s="72"/>
    </row>
    <row r="343" spans="3:10" ht="15">
      <c r="C343" s="314" t="s">
        <v>192</v>
      </c>
      <c r="D343" s="238" t="s">
        <v>70</v>
      </c>
      <c r="E343" s="238">
        <v>7.5</v>
      </c>
      <c r="F343" s="238">
        <v>6</v>
      </c>
      <c r="G343" s="172">
        <f t="shared" si="30"/>
        <v>45</v>
      </c>
      <c r="H343" s="238"/>
      <c r="I343" s="73">
        <v>37</v>
      </c>
      <c r="J343" s="72"/>
    </row>
    <row r="344" spans="3:10" ht="15">
      <c r="C344" s="313"/>
      <c r="D344" s="238"/>
      <c r="E344" s="238"/>
      <c r="F344" s="238"/>
      <c r="G344" s="172">
        <f t="shared" si="30"/>
        <v>0</v>
      </c>
      <c r="H344" s="238"/>
      <c r="I344" s="73">
        <v>38</v>
      </c>
      <c r="J344" s="72"/>
    </row>
    <row r="345" spans="3:10" ht="15">
      <c r="C345" s="314" t="s">
        <v>193</v>
      </c>
      <c r="D345" s="238"/>
      <c r="E345" s="238"/>
      <c r="F345" s="238"/>
      <c r="G345" s="172">
        <f t="shared" si="30"/>
        <v>0</v>
      </c>
      <c r="H345" s="238"/>
      <c r="I345" s="73">
        <v>39</v>
      </c>
      <c r="J345" s="72"/>
    </row>
    <row r="346" spans="3:10" ht="15">
      <c r="C346" s="313"/>
      <c r="D346" s="238"/>
      <c r="E346" s="238"/>
      <c r="F346" s="238"/>
      <c r="G346" s="172">
        <f t="shared" si="30"/>
        <v>0</v>
      </c>
      <c r="H346" s="238"/>
      <c r="I346" s="73">
        <v>40</v>
      </c>
      <c r="J346" s="72"/>
    </row>
    <row r="347" spans="3:10" ht="15">
      <c r="C347" s="314" t="s">
        <v>194</v>
      </c>
      <c r="D347" s="238"/>
      <c r="E347" s="238"/>
      <c r="F347" s="238"/>
      <c r="G347" s="172">
        <f t="shared" si="30"/>
        <v>0</v>
      </c>
      <c r="H347" s="238"/>
      <c r="I347" s="73">
        <v>41</v>
      </c>
      <c r="J347" s="72"/>
    </row>
    <row r="348" spans="3:10" ht="15">
      <c r="C348" s="313"/>
      <c r="D348" s="238"/>
      <c r="E348" s="238"/>
      <c r="F348" s="238"/>
      <c r="G348" s="172">
        <f t="shared" si="30"/>
        <v>0</v>
      </c>
      <c r="H348" s="238"/>
      <c r="I348" s="73">
        <v>42</v>
      </c>
      <c r="J348" s="72"/>
    </row>
    <row r="349" spans="3:10" ht="15.75" thickBot="1">
      <c r="C349" s="319" t="s">
        <v>195</v>
      </c>
      <c r="D349" s="267"/>
      <c r="E349" s="267"/>
      <c r="F349" s="267"/>
      <c r="G349" s="205">
        <f t="shared" si="30"/>
        <v>0</v>
      </c>
      <c r="H349" s="267"/>
      <c r="I349" s="73">
        <v>43</v>
      </c>
      <c r="J349" s="72"/>
    </row>
    <row r="350" spans="3:10" ht="26.25" thickBot="1">
      <c r="C350" s="320" t="s">
        <v>196</v>
      </c>
      <c r="D350" s="125" t="s">
        <v>52</v>
      </c>
      <c r="E350" s="125" t="s">
        <v>52</v>
      </c>
      <c r="F350" s="125" t="s">
        <v>52</v>
      </c>
      <c r="G350" s="193">
        <f>SUM(G341:G349)</f>
        <v>45</v>
      </c>
      <c r="H350" s="294"/>
      <c r="I350" s="124">
        <v>44</v>
      </c>
      <c r="J350" s="72"/>
    </row>
    <row r="352" ht="15">
      <c r="J352" s="33"/>
    </row>
    <row r="353" spans="3:11" ht="16.5" thickBot="1">
      <c r="C353" s="16" t="s">
        <v>197</v>
      </c>
      <c r="D353" s="16"/>
      <c r="E353" s="16"/>
      <c r="F353" s="16"/>
      <c r="G353" s="16"/>
      <c r="H353" s="16"/>
      <c r="I353" s="16"/>
      <c r="J353" s="17"/>
      <c r="K353" s="16"/>
    </row>
    <row r="354" spans="3:10" ht="41.25" customHeight="1">
      <c r="C354" s="412" t="s">
        <v>167</v>
      </c>
      <c r="D354" s="402" t="s">
        <v>297</v>
      </c>
      <c r="E354" s="402" t="s">
        <v>168</v>
      </c>
      <c r="F354" s="402"/>
      <c r="G354" s="402"/>
      <c r="H354" s="89" t="s">
        <v>169</v>
      </c>
      <c r="I354" s="37"/>
      <c r="J354" s="33"/>
    </row>
    <row r="355" spans="3:10" ht="15">
      <c r="C355" s="413"/>
      <c r="D355" s="414"/>
      <c r="E355" s="417" t="s">
        <v>170</v>
      </c>
      <c r="F355" s="419" t="s">
        <v>330</v>
      </c>
      <c r="G355" s="420"/>
      <c r="H355" s="416"/>
      <c r="I355" s="36"/>
      <c r="J355" s="33"/>
    </row>
    <row r="356" spans="3:9" ht="15">
      <c r="C356" s="413"/>
      <c r="D356" s="414"/>
      <c r="E356" s="418"/>
      <c r="F356" s="38" t="s">
        <v>171</v>
      </c>
      <c r="G356" s="38" t="s">
        <v>172</v>
      </c>
      <c r="H356" s="416"/>
      <c r="I356" s="36"/>
    </row>
    <row r="357" spans="3:9" ht="13.5" thickBot="1">
      <c r="C357" s="122" t="s">
        <v>2</v>
      </c>
      <c r="D357" s="98" t="s">
        <v>3</v>
      </c>
      <c r="E357" s="98" t="s">
        <v>4</v>
      </c>
      <c r="F357" s="98" t="s">
        <v>33</v>
      </c>
      <c r="G357" s="153" t="s">
        <v>34</v>
      </c>
      <c r="H357" s="99" t="s">
        <v>35</v>
      </c>
      <c r="I357" s="22"/>
    </row>
    <row r="358" spans="3:12" ht="15">
      <c r="C358" s="303" t="s">
        <v>198</v>
      </c>
      <c r="D358" s="262"/>
      <c r="E358" s="262"/>
      <c r="F358" s="262"/>
      <c r="G358" s="188">
        <f aca="true" t="shared" si="31" ref="G358:G366">E358*F358</f>
        <v>0</v>
      </c>
      <c r="H358" s="262"/>
      <c r="I358" s="38">
        <v>45</v>
      </c>
      <c r="J358" s="70"/>
      <c r="L358" s="135" t="s">
        <v>5</v>
      </c>
    </row>
    <row r="359" spans="3:12" ht="25.5">
      <c r="C359" s="304" t="s">
        <v>199</v>
      </c>
      <c r="D359" s="265"/>
      <c r="E359" s="265"/>
      <c r="F359" s="265"/>
      <c r="G359" s="201">
        <f t="shared" si="31"/>
        <v>0</v>
      </c>
      <c r="H359" s="265"/>
      <c r="I359" s="38">
        <v>46</v>
      </c>
      <c r="J359" s="70"/>
      <c r="L359" s="136" t="s">
        <v>8</v>
      </c>
    </row>
    <row r="360" spans="3:12" ht="15">
      <c r="C360" s="304" t="s">
        <v>200</v>
      </c>
      <c r="D360" s="265"/>
      <c r="E360" s="265"/>
      <c r="F360" s="265"/>
      <c r="G360" s="201">
        <f t="shared" si="31"/>
        <v>0</v>
      </c>
      <c r="H360" s="265"/>
      <c r="I360" s="38">
        <v>47</v>
      </c>
      <c r="J360" s="70"/>
      <c r="L360" s="136" t="s">
        <v>10</v>
      </c>
    </row>
    <row r="361" spans="3:12" ht="38.25">
      <c r="C361" s="304" t="s">
        <v>201</v>
      </c>
      <c r="D361" s="265"/>
      <c r="E361" s="265"/>
      <c r="F361" s="265"/>
      <c r="G361" s="201">
        <f t="shared" si="31"/>
        <v>0</v>
      </c>
      <c r="H361" s="265"/>
      <c r="I361" s="38">
        <v>48</v>
      </c>
      <c r="J361" s="70"/>
      <c r="L361" s="136" t="s">
        <v>13</v>
      </c>
    </row>
    <row r="362" spans="3:12" ht="25.5">
      <c r="C362" s="304" t="s">
        <v>202</v>
      </c>
      <c r="D362" s="265" t="s">
        <v>70</v>
      </c>
      <c r="E362" s="265">
        <v>0.05</v>
      </c>
      <c r="F362" s="265">
        <v>1.7</v>
      </c>
      <c r="G362" s="201">
        <f t="shared" si="31"/>
        <v>0.085</v>
      </c>
      <c r="H362" s="265"/>
      <c r="I362" s="38">
        <v>49</v>
      </c>
      <c r="J362" s="70"/>
      <c r="L362" s="136" t="s">
        <v>16</v>
      </c>
    </row>
    <row r="363" spans="3:12" ht="25.5">
      <c r="C363" s="304" t="s">
        <v>203</v>
      </c>
      <c r="D363" s="265"/>
      <c r="E363" s="265"/>
      <c r="F363" s="265"/>
      <c r="G363" s="201">
        <f t="shared" si="31"/>
        <v>0</v>
      </c>
      <c r="H363" s="265"/>
      <c r="I363" s="38">
        <v>50</v>
      </c>
      <c r="J363" s="70"/>
      <c r="L363" s="136" t="s">
        <v>18</v>
      </c>
    </row>
    <row r="364" spans="3:12" ht="25.5">
      <c r="C364" s="304" t="s">
        <v>204</v>
      </c>
      <c r="D364" s="265"/>
      <c r="E364" s="265"/>
      <c r="F364" s="265"/>
      <c r="G364" s="201">
        <f t="shared" si="31"/>
        <v>0</v>
      </c>
      <c r="H364" s="265"/>
      <c r="I364" s="38">
        <v>51</v>
      </c>
      <c r="J364" s="70"/>
      <c r="L364" s="136" t="s">
        <v>21</v>
      </c>
    </row>
    <row r="365" spans="3:12" ht="25.5">
      <c r="C365" s="304" t="s">
        <v>205</v>
      </c>
      <c r="D365" s="265"/>
      <c r="E365" s="265"/>
      <c r="F365" s="265"/>
      <c r="G365" s="201">
        <f t="shared" si="31"/>
        <v>0</v>
      </c>
      <c r="H365" s="265"/>
      <c r="I365" s="38">
        <v>52</v>
      </c>
      <c r="J365" s="70"/>
      <c r="L365" s="136" t="s">
        <v>22</v>
      </c>
    </row>
    <row r="366" spans="3:12" ht="15">
      <c r="C366" s="305" t="s">
        <v>206</v>
      </c>
      <c r="D366" s="263"/>
      <c r="E366" s="263"/>
      <c r="F366" s="263"/>
      <c r="G366" s="201">
        <f t="shared" si="31"/>
        <v>0</v>
      </c>
      <c r="H366" s="263"/>
      <c r="I366" s="38">
        <v>53</v>
      </c>
      <c r="J366" s="70"/>
      <c r="L366" s="136" t="s">
        <v>23</v>
      </c>
    </row>
    <row r="367" spans="3:12" ht="26.25" thickBot="1">
      <c r="C367" s="306" t="s">
        <v>207</v>
      </c>
      <c r="D367" s="5" t="s">
        <v>52</v>
      </c>
      <c r="E367" s="5" t="s">
        <v>52</v>
      </c>
      <c r="F367" s="5" t="s">
        <v>52</v>
      </c>
      <c r="G367" s="206">
        <f>SUM(G358:G366)</f>
        <v>0.085</v>
      </c>
      <c r="H367" s="295"/>
      <c r="I367" s="38">
        <v>54</v>
      </c>
      <c r="J367" s="70"/>
      <c r="L367" s="137" t="s">
        <v>26</v>
      </c>
    </row>
    <row r="368" spans="3:10" ht="38.25">
      <c r="C368" s="307" t="s">
        <v>208</v>
      </c>
      <c r="D368" s="264"/>
      <c r="E368" s="264"/>
      <c r="F368" s="264"/>
      <c r="G368" s="201">
        <f aca="true" t="shared" si="32" ref="G368:G375">E368*F368</f>
        <v>0</v>
      </c>
      <c r="H368" s="264"/>
      <c r="I368" s="38">
        <v>55</v>
      </c>
      <c r="J368" s="70"/>
    </row>
    <row r="369" spans="3:10" ht="25.5">
      <c r="C369" s="304" t="s">
        <v>209</v>
      </c>
      <c r="D369" s="265"/>
      <c r="E369" s="265"/>
      <c r="F369" s="265"/>
      <c r="G369" s="201">
        <f t="shared" si="32"/>
        <v>0</v>
      </c>
      <c r="H369" s="265"/>
      <c r="I369" s="38">
        <v>56</v>
      </c>
      <c r="J369" s="70"/>
    </row>
    <row r="370" spans="3:10" ht="38.25">
      <c r="C370" s="304" t="s">
        <v>210</v>
      </c>
      <c r="D370" s="265"/>
      <c r="E370" s="265"/>
      <c r="F370" s="265"/>
      <c r="G370" s="201">
        <f t="shared" si="32"/>
        <v>0</v>
      </c>
      <c r="H370" s="265"/>
      <c r="I370" s="38">
        <v>57</v>
      </c>
      <c r="J370" s="70"/>
    </row>
    <row r="371" spans="3:10" ht="38.25">
      <c r="C371" s="304" t="s">
        <v>211</v>
      </c>
      <c r="D371" s="265"/>
      <c r="E371" s="265">
        <v>10</v>
      </c>
      <c r="F371" s="265">
        <v>0.3</v>
      </c>
      <c r="G371" s="201">
        <f t="shared" si="32"/>
        <v>3</v>
      </c>
      <c r="H371" s="265"/>
      <c r="I371" s="38">
        <v>58</v>
      </c>
      <c r="J371" s="70"/>
    </row>
    <row r="372" spans="3:10" ht="38.25">
      <c r="C372" s="304" t="s">
        <v>212</v>
      </c>
      <c r="D372" s="265"/>
      <c r="E372" s="265"/>
      <c r="F372" s="265"/>
      <c r="G372" s="201">
        <f t="shared" si="32"/>
        <v>0</v>
      </c>
      <c r="H372" s="265"/>
      <c r="I372" s="38">
        <v>59</v>
      </c>
      <c r="J372" s="70"/>
    </row>
    <row r="373" spans="3:10" ht="38.25">
      <c r="C373" s="304" t="s">
        <v>213</v>
      </c>
      <c r="D373" s="265"/>
      <c r="E373" s="265"/>
      <c r="F373" s="265"/>
      <c r="G373" s="201">
        <f t="shared" si="32"/>
        <v>0</v>
      </c>
      <c r="H373" s="265"/>
      <c r="I373" s="38">
        <v>60</v>
      </c>
      <c r="J373" s="70"/>
    </row>
    <row r="374" spans="3:10" ht="25.5">
      <c r="C374" s="304" t="s">
        <v>214</v>
      </c>
      <c r="D374" s="265"/>
      <c r="E374" s="265"/>
      <c r="F374" s="265"/>
      <c r="G374" s="201">
        <f t="shared" si="32"/>
        <v>0</v>
      </c>
      <c r="H374" s="265"/>
      <c r="I374" s="38">
        <v>61</v>
      </c>
      <c r="J374" s="70"/>
    </row>
    <row r="375" spans="3:10" ht="15">
      <c r="C375" s="305" t="s">
        <v>215</v>
      </c>
      <c r="D375" s="263"/>
      <c r="E375" s="263"/>
      <c r="F375" s="263"/>
      <c r="G375" s="201">
        <f t="shared" si="32"/>
        <v>0</v>
      </c>
      <c r="H375" s="263"/>
      <c r="I375" s="38">
        <v>62</v>
      </c>
      <c r="J375" s="70"/>
    </row>
    <row r="376" spans="3:10" ht="15">
      <c r="C376" s="306" t="s">
        <v>216</v>
      </c>
      <c r="D376" s="5" t="s">
        <v>52</v>
      </c>
      <c r="E376" s="5" t="s">
        <v>52</v>
      </c>
      <c r="F376" s="5" t="s">
        <v>52</v>
      </c>
      <c r="G376" s="206">
        <f>SUM(G368:G375)</f>
        <v>3</v>
      </c>
      <c r="H376" s="295"/>
      <c r="I376" s="38">
        <v>63</v>
      </c>
      <c r="J376" s="70"/>
    </row>
    <row r="377" spans="3:10" ht="25.5">
      <c r="C377" s="307" t="s">
        <v>217</v>
      </c>
      <c r="D377" s="264"/>
      <c r="E377" s="264">
        <v>50</v>
      </c>
      <c r="F377" s="264">
        <v>0.3</v>
      </c>
      <c r="G377" s="201">
        <f aca="true" t="shared" si="33" ref="G377:G386">E377*F377</f>
        <v>15</v>
      </c>
      <c r="H377" s="264"/>
      <c r="I377" s="38">
        <v>64</v>
      </c>
      <c r="J377" s="70"/>
    </row>
    <row r="378" spans="3:10" ht="25.5">
      <c r="C378" s="304" t="s">
        <v>218</v>
      </c>
      <c r="D378" s="265"/>
      <c r="E378" s="265">
        <v>4</v>
      </c>
      <c r="F378" s="265">
        <v>0.1</v>
      </c>
      <c r="G378" s="201">
        <f t="shared" si="33"/>
        <v>0.4</v>
      </c>
      <c r="H378" s="265"/>
      <c r="I378" s="38">
        <v>65</v>
      </c>
      <c r="J378" s="70"/>
    </row>
    <row r="379" spans="3:10" ht="38.25">
      <c r="C379" s="304" t="s">
        <v>219</v>
      </c>
      <c r="D379" s="265"/>
      <c r="E379" s="265"/>
      <c r="F379" s="265"/>
      <c r="G379" s="201">
        <f t="shared" si="33"/>
        <v>0</v>
      </c>
      <c r="H379" s="265"/>
      <c r="I379" s="38">
        <v>66</v>
      </c>
      <c r="J379" s="70"/>
    </row>
    <row r="380" spans="3:10" ht="25.5">
      <c r="C380" s="304" t="s">
        <v>220</v>
      </c>
      <c r="D380" s="265"/>
      <c r="E380" s="265"/>
      <c r="F380" s="265"/>
      <c r="G380" s="201">
        <f t="shared" si="33"/>
        <v>0</v>
      </c>
      <c r="H380" s="265"/>
      <c r="I380" s="38">
        <v>67</v>
      </c>
      <c r="J380" s="70"/>
    </row>
    <row r="381" spans="3:10" ht="15">
      <c r="C381" s="309"/>
      <c r="D381" s="265"/>
      <c r="E381" s="265"/>
      <c r="F381" s="265"/>
      <c r="G381" s="201">
        <f t="shared" si="33"/>
        <v>0</v>
      </c>
      <c r="H381" s="265"/>
      <c r="I381" s="38">
        <v>68</v>
      </c>
      <c r="J381" s="70"/>
    </row>
    <row r="382" spans="3:10" ht="25.5">
      <c r="C382" s="304" t="s">
        <v>221</v>
      </c>
      <c r="D382" s="265"/>
      <c r="E382" s="265"/>
      <c r="F382" s="265"/>
      <c r="G382" s="201">
        <f t="shared" si="33"/>
        <v>0</v>
      </c>
      <c r="H382" s="265"/>
      <c r="I382" s="38">
        <v>69</v>
      </c>
      <c r="J382" s="70"/>
    </row>
    <row r="383" spans="3:10" ht="15">
      <c r="C383" s="309"/>
      <c r="D383" s="265"/>
      <c r="E383" s="265"/>
      <c r="F383" s="265"/>
      <c r="G383" s="201">
        <f t="shared" si="33"/>
        <v>0</v>
      </c>
      <c r="H383" s="265"/>
      <c r="I383" s="38">
        <v>70</v>
      </c>
      <c r="J383" s="70"/>
    </row>
    <row r="384" spans="3:10" ht="25.5">
      <c r="C384" s="304" t="s">
        <v>222</v>
      </c>
      <c r="D384" s="265"/>
      <c r="E384" s="265"/>
      <c r="F384" s="265"/>
      <c r="G384" s="201">
        <f t="shared" si="33"/>
        <v>0</v>
      </c>
      <c r="H384" s="265"/>
      <c r="I384" s="38">
        <v>71</v>
      </c>
      <c r="J384" s="70"/>
    </row>
    <row r="385" spans="3:10" ht="25.5">
      <c r="C385" s="304" t="s">
        <v>223</v>
      </c>
      <c r="D385" s="265"/>
      <c r="E385" s="265"/>
      <c r="F385" s="265"/>
      <c r="G385" s="201">
        <f t="shared" si="33"/>
        <v>0</v>
      </c>
      <c r="H385" s="265"/>
      <c r="I385" s="38">
        <v>72</v>
      </c>
      <c r="J385" s="70"/>
    </row>
    <row r="386" spans="3:10" ht="26.25" thickBot="1">
      <c r="C386" s="310" t="s">
        <v>224</v>
      </c>
      <c r="D386" s="268"/>
      <c r="E386" s="268"/>
      <c r="F386" s="268"/>
      <c r="G386" s="207">
        <f t="shared" si="33"/>
        <v>0</v>
      </c>
      <c r="H386" s="268"/>
      <c r="I386" s="38">
        <v>73</v>
      </c>
      <c r="J386" s="70"/>
    </row>
    <row r="387" spans="3:10" ht="26.25" thickBot="1">
      <c r="C387" s="311" t="s">
        <v>225</v>
      </c>
      <c r="D387" s="126" t="s">
        <v>52</v>
      </c>
      <c r="E387" s="126" t="s">
        <v>52</v>
      </c>
      <c r="F387" s="126" t="s">
        <v>52</v>
      </c>
      <c r="G387" s="208">
        <f>SUM(G377:G386)</f>
        <v>15.4</v>
      </c>
      <c r="H387" s="296"/>
      <c r="I387" s="57">
        <v>74</v>
      </c>
      <c r="J387" s="70"/>
    </row>
    <row r="388" spans="3:10" ht="15">
      <c r="C388" s="19"/>
      <c r="D388" s="22"/>
      <c r="E388" s="22"/>
      <c r="F388" s="22"/>
      <c r="G388" s="20"/>
      <c r="H388" s="23"/>
      <c r="I388" s="22"/>
      <c r="J388" s="22"/>
    </row>
    <row r="389" spans="3:11" ht="16.5" thickBot="1">
      <c r="C389" s="16" t="s">
        <v>197</v>
      </c>
      <c r="D389" s="16"/>
      <c r="E389" s="16"/>
      <c r="F389" s="16"/>
      <c r="G389" s="16"/>
      <c r="H389" s="16"/>
      <c r="I389" s="16"/>
      <c r="J389" s="17"/>
      <c r="K389" s="16"/>
    </row>
    <row r="390" spans="3:10" ht="41.25" customHeight="1">
      <c r="C390" s="412" t="s">
        <v>167</v>
      </c>
      <c r="D390" s="402" t="s">
        <v>297</v>
      </c>
      <c r="E390" s="402" t="s">
        <v>168</v>
      </c>
      <c r="F390" s="402"/>
      <c r="G390" s="402"/>
      <c r="H390" s="89" t="s">
        <v>169</v>
      </c>
      <c r="I390" s="37"/>
      <c r="J390" s="33"/>
    </row>
    <row r="391" spans="3:10" ht="15">
      <c r="C391" s="413"/>
      <c r="D391" s="414"/>
      <c r="E391" s="390" t="s">
        <v>170</v>
      </c>
      <c r="F391" s="401" t="s">
        <v>330</v>
      </c>
      <c r="G391" s="401"/>
      <c r="H391" s="415"/>
      <c r="I391" s="37"/>
      <c r="J391" s="33"/>
    </row>
    <row r="392" spans="3:9" ht="12.75">
      <c r="C392" s="413"/>
      <c r="D392" s="414"/>
      <c r="E392" s="390"/>
      <c r="F392" s="38" t="s">
        <v>171</v>
      </c>
      <c r="G392" s="38" t="s">
        <v>172</v>
      </c>
      <c r="H392" s="415"/>
      <c r="I392" s="37"/>
    </row>
    <row r="393" spans="3:9" ht="13.5" thickBot="1">
      <c r="C393" s="122" t="s">
        <v>2</v>
      </c>
      <c r="D393" s="98" t="s">
        <v>3</v>
      </c>
      <c r="E393" s="98" t="s">
        <v>4</v>
      </c>
      <c r="F393" s="98" t="s">
        <v>33</v>
      </c>
      <c r="G393" s="298" t="s">
        <v>34</v>
      </c>
      <c r="H393" s="99" t="s">
        <v>35</v>
      </c>
      <c r="I393" s="22"/>
    </row>
    <row r="394" spans="3:10" ht="25.5">
      <c r="C394" s="303" t="s">
        <v>226</v>
      </c>
      <c r="D394" s="236"/>
      <c r="E394" s="236"/>
      <c r="F394" s="236"/>
      <c r="G394" s="157">
        <f aca="true" t="shared" si="34" ref="G394:G402">E394*F394</f>
        <v>0</v>
      </c>
      <c r="H394" s="236"/>
      <c r="I394" s="38">
        <v>75</v>
      </c>
      <c r="J394" s="70"/>
    </row>
    <row r="395" spans="3:10" ht="25.5">
      <c r="C395" s="304" t="s">
        <v>227</v>
      </c>
      <c r="D395" s="238"/>
      <c r="E395" s="238"/>
      <c r="F395" s="238"/>
      <c r="G395" s="172">
        <f t="shared" si="34"/>
        <v>0</v>
      </c>
      <c r="H395" s="238"/>
      <c r="I395" s="38">
        <v>76</v>
      </c>
      <c r="J395" s="70"/>
    </row>
    <row r="396" spans="3:10" ht="25.5">
      <c r="C396" s="304" t="s">
        <v>228</v>
      </c>
      <c r="D396" s="238"/>
      <c r="E396" s="238"/>
      <c r="F396" s="238"/>
      <c r="G396" s="172">
        <f t="shared" si="34"/>
        <v>0</v>
      </c>
      <c r="H396" s="238"/>
      <c r="I396" s="38">
        <v>77</v>
      </c>
      <c r="J396" s="70"/>
    </row>
    <row r="397" spans="3:10" ht="25.5">
      <c r="C397" s="304" t="s">
        <v>229</v>
      </c>
      <c r="D397" s="238"/>
      <c r="E397" s="238"/>
      <c r="F397" s="238"/>
      <c r="G397" s="172">
        <f t="shared" si="34"/>
        <v>0</v>
      </c>
      <c r="H397" s="238"/>
      <c r="I397" s="38">
        <v>78</v>
      </c>
      <c r="J397" s="70"/>
    </row>
    <row r="398" spans="3:10" ht="25.5">
      <c r="C398" s="304" t="s">
        <v>230</v>
      </c>
      <c r="D398" s="238"/>
      <c r="E398" s="238"/>
      <c r="F398" s="238"/>
      <c r="G398" s="172">
        <f t="shared" si="34"/>
        <v>0</v>
      </c>
      <c r="H398" s="238"/>
      <c r="I398" s="38">
        <v>79</v>
      </c>
      <c r="J398" s="70"/>
    </row>
    <row r="399" spans="3:10" ht="25.5">
      <c r="C399" s="304" t="s">
        <v>231</v>
      </c>
      <c r="D399" s="238"/>
      <c r="E399" s="238"/>
      <c r="F399" s="238"/>
      <c r="G399" s="172">
        <f t="shared" si="34"/>
        <v>0</v>
      </c>
      <c r="H399" s="238"/>
      <c r="I399" s="38">
        <v>80</v>
      </c>
      <c r="J399" s="70"/>
    </row>
    <row r="400" spans="3:10" ht="25.5">
      <c r="C400" s="304" t="s">
        <v>232</v>
      </c>
      <c r="D400" s="238"/>
      <c r="E400" s="238"/>
      <c r="F400" s="238"/>
      <c r="G400" s="172">
        <f t="shared" si="34"/>
        <v>0</v>
      </c>
      <c r="H400" s="238"/>
      <c r="I400" s="38">
        <v>81</v>
      </c>
      <c r="J400" s="70"/>
    </row>
    <row r="401" spans="3:10" ht="51">
      <c r="C401" s="304" t="s">
        <v>233</v>
      </c>
      <c r="D401" s="238"/>
      <c r="E401" s="238"/>
      <c r="F401" s="238"/>
      <c r="G401" s="172">
        <f t="shared" si="34"/>
        <v>0</v>
      </c>
      <c r="H401" s="238"/>
      <c r="I401" s="38">
        <v>82</v>
      </c>
      <c r="J401" s="70"/>
    </row>
    <row r="402" spans="3:10" ht="15">
      <c r="C402" s="305" t="s">
        <v>234</v>
      </c>
      <c r="D402" s="242"/>
      <c r="E402" s="242"/>
      <c r="F402" s="242"/>
      <c r="G402" s="172">
        <f t="shared" si="34"/>
        <v>0</v>
      </c>
      <c r="H402" s="242"/>
      <c r="I402" s="38">
        <v>83</v>
      </c>
      <c r="J402" s="70"/>
    </row>
    <row r="403" spans="3:10" ht="38.25">
      <c r="C403" s="306" t="s">
        <v>235</v>
      </c>
      <c r="D403" s="56" t="s">
        <v>52</v>
      </c>
      <c r="E403" s="56" t="s">
        <v>52</v>
      </c>
      <c r="F403" s="56" t="s">
        <v>52</v>
      </c>
      <c r="G403" s="184">
        <f>SUM(G394:G402)</f>
        <v>0</v>
      </c>
      <c r="H403" s="293"/>
      <c r="I403" s="38">
        <v>84</v>
      </c>
      <c r="J403" s="70"/>
    </row>
    <row r="404" spans="3:10" ht="15">
      <c r="C404" s="307" t="s">
        <v>236</v>
      </c>
      <c r="D404" s="244"/>
      <c r="E404" s="244"/>
      <c r="F404" s="244"/>
      <c r="G404" s="172" t="s">
        <v>52</v>
      </c>
      <c r="H404" s="244"/>
      <c r="I404" s="38">
        <v>85</v>
      </c>
      <c r="J404" s="70"/>
    </row>
    <row r="405" spans="3:10" ht="29.25" customHeight="1">
      <c r="C405" s="354" t="s">
        <v>237</v>
      </c>
      <c r="D405" s="238">
        <v>1</v>
      </c>
      <c r="E405" s="238">
        <v>1</v>
      </c>
      <c r="F405" s="238">
        <v>5</v>
      </c>
      <c r="G405" s="172">
        <f>E405*F405</f>
        <v>5</v>
      </c>
      <c r="H405" s="238"/>
      <c r="I405" s="38">
        <v>86</v>
      </c>
      <c r="J405" s="70"/>
    </row>
    <row r="406" spans="3:10" ht="25.5">
      <c r="C406" s="304" t="s">
        <v>238</v>
      </c>
      <c r="D406" s="238"/>
      <c r="E406" s="238"/>
      <c r="F406" s="238"/>
      <c r="G406" s="172">
        <f>E406*F406</f>
        <v>0</v>
      </c>
      <c r="H406" s="238"/>
      <c r="I406" s="38">
        <v>87</v>
      </c>
      <c r="J406" s="70"/>
    </row>
    <row r="407" spans="3:10" ht="15">
      <c r="C407" s="304" t="s">
        <v>239</v>
      </c>
      <c r="D407" s="238"/>
      <c r="E407" s="238"/>
      <c r="F407" s="238"/>
      <c r="G407" s="172">
        <f>E407*F407</f>
        <v>0</v>
      </c>
      <c r="H407" s="238"/>
      <c r="I407" s="38">
        <v>88</v>
      </c>
      <c r="J407" s="70"/>
    </row>
    <row r="408" spans="3:10" ht="15">
      <c r="C408" s="305" t="s">
        <v>240</v>
      </c>
      <c r="D408" s="242"/>
      <c r="E408" s="242"/>
      <c r="F408" s="242"/>
      <c r="G408" s="172">
        <f>E408*F408</f>
        <v>0</v>
      </c>
      <c r="H408" s="242"/>
      <c r="I408" s="38">
        <v>89</v>
      </c>
      <c r="J408" s="70"/>
    </row>
    <row r="409" spans="3:10" ht="26.25" thickBot="1">
      <c r="C409" s="308" t="s">
        <v>241</v>
      </c>
      <c r="D409" s="127" t="s">
        <v>52</v>
      </c>
      <c r="E409" s="127" t="s">
        <v>52</v>
      </c>
      <c r="F409" s="127" t="s">
        <v>52</v>
      </c>
      <c r="G409" s="209">
        <f>SUM(G405:G408)</f>
        <v>5</v>
      </c>
      <c r="H409" s="291"/>
      <c r="I409" s="38">
        <v>90</v>
      </c>
      <c r="J409" s="70"/>
    </row>
    <row r="410" spans="3:10" ht="26.25" thickBot="1">
      <c r="C410" s="302" t="s">
        <v>242</v>
      </c>
      <c r="D410" s="128" t="s">
        <v>52</v>
      </c>
      <c r="E410" s="128" t="s">
        <v>52</v>
      </c>
      <c r="F410" s="128" t="s">
        <v>52</v>
      </c>
      <c r="G410" s="210">
        <f>G319+G340+G350+G367+G376+G387+G403+G409</f>
        <v>80.485</v>
      </c>
      <c r="H410" s="297"/>
      <c r="I410" s="57">
        <v>91</v>
      </c>
      <c r="J410" s="70"/>
    </row>
    <row r="411" ht="13.5">
      <c r="C411" s="4" t="s">
        <v>243</v>
      </c>
    </row>
    <row r="412" spans="3:9" s="24" customFormat="1" ht="12.75">
      <c r="C412" s="429" t="s">
        <v>372</v>
      </c>
      <c r="D412" s="429"/>
      <c r="E412" s="429"/>
      <c r="F412" s="429"/>
      <c r="G412" s="429"/>
      <c r="H412" s="429"/>
      <c r="I412" s="429"/>
    </row>
    <row r="413" spans="3:9" s="24" customFormat="1" ht="12.75">
      <c r="C413" s="429"/>
      <c r="D413" s="429"/>
      <c r="E413" s="429"/>
      <c r="F413" s="429"/>
      <c r="G413" s="429"/>
      <c r="H413" s="429"/>
      <c r="I413" s="429"/>
    </row>
    <row r="414" spans="3:9" s="25" customFormat="1" ht="16.5" thickBot="1">
      <c r="C414" s="429"/>
      <c r="D414" s="429"/>
      <c r="E414" s="429"/>
      <c r="F414" s="429"/>
      <c r="G414" s="429"/>
      <c r="H414" s="429"/>
      <c r="I414" s="429"/>
    </row>
    <row r="415" spans="3:8" ht="27" customHeight="1">
      <c r="C415" s="412" t="s">
        <v>244</v>
      </c>
      <c r="D415" s="388" t="s">
        <v>245</v>
      </c>
      <c r="E415" s="388"/>
      <c r="F415" s="388"/>
      <c r="G415" s="389"/>
      <c r="H415" s="33"/>
    </row>
    <row r="416" spans="3:8" ht="25.5">
      <c r="C416" s="413"/>
      <c r="D416" s="39" t="s">
        <v>246</v>
      </c>
      <c r="E416" s="39" t="s">
        <v>247</v>
      </c>
      <c r="F416" s="390" t="s">
        <v>322</v>
      </c>
      <c r="G416" s="391"/>
      <c r="H416" s="33"/>
    </row>
    <row r="417" spans="3:8" ht="15.75" thickBot="1">
      <c r="C417" s="130" t="s">
        <v>2</v>
      </c>
      <c r="D417" s="131" t="s">
        <v>3</v>
      </c>
      <c r="E417" s="131" t="s">
        <v>4</v>
      </c>
      <c r="F417" s="398" t="s">
        <v>33</v>
      </c>
      <c r="G417" s="399"/>
      <c r="H417" s="33"/>
    </row>
    <row r="418" spans="3:10" ht="27">
      <c r="C418" s="129" t="s">
        <v>248</v>
      </c>
      <c r="D418" s="212">
        <f>D297</f>
        <v>195.5</v>
      </c>
      <c r="E418" s="213">
        <f aca="true" t="shared" si="35" ref="E418:E433">D418/$D$36</f>
        <v>3.91</v>
      </c>
      <c r="F418" s="407">
        <f aca="true" t="shared" si="36" ref="F418:F433">D418/$E$12</f>
        <v>0.09775</v>
      </c>
      <c r="G418" s="408"/>
      <c r="H418" s="38">
        <v>1</v>
      </c>
      <c r="J418" s="135" t="s">
        <v>5</v>
      </c>
    </row>
    <row r="419" spans="3:10" ht="40.5">
      <c r="C419" s="18" t="s">
        <v>249</v>
      </c>
      <c r="D419" s="214">
        <f>G340+G319</f>
        <v>12</v>
      </c>
      <c r="E419" s="215">
        <f t="shared" si="35"/>
        <v>0.24</v>
      </c>
      <c r="F419" s="392">
        <f t="shared" si="36"/>
        <v>0.006</v>
      </c>
      <c r="G419" s="393"/>
      <c r="H419" s="38">
        <v>2</v>
      </c>
      <c r="J419" s="136" t="s">
        <v>8</v>
      </c>
    </row>
    <row r="420" spans="3:10" ht="27">
      <c r="C420" s="75" t="s">
        <v>250</v>
      </c>
      <c r="D420" s="211">
        <f>D418-D419</f>
        <v>183.5</v>
      </c>
      <c r="E420" s="215">
        <f t="shared" si="35"/>
        <v>3.67</v>
      </c>
      <c r="F420" s="394">
        <f t="shared" si="36"/>
        <v>0.09175</v>
      </c>
      <c r="G420" s="395"/>
      <c r="H420" s="38">
        <v>3</v>
      </c>
      <c r="J420" s="136" t="s">
        <v>10</v>
      </c>
    </row>
    <row r="421" spans="3:10" ht="40.5">
      <c r="C421" s="18" t="s">
        <v>251</v>
      </c>
      <c r="D421" s="216">
        <f>G350+G367+G376</f>
        <v>48.085</v>
      </c>
      <c r="E421" s="215">
        <f t="shared" si="35"/>
        <v>0.9617</v>
      </c>
      <c r="F421" s="392">
        <f t="shared" si="36"/>
        <v>0.0240425</v>
      </c>
      <c r="G421" s="393"/>
      <c r="H421" s="38">
        <v>4</v>
      </c>
      <c r="J421" s="136" t="s">
        <v>13</v>
      </c>
    </row>
    <row r="422" spans="3:10" ht="27">
      <c r="C422" s="75" t="s">
        <v>252</v>
      </c>
      <c r="D422" s="211">
        <f>D420-D421</f>
        <v>135.415</v>
      </c>
      <c r="E422" s="215">
        <f t="shared" si="35"/>
        <v>2.7083</v>
      </c>
      <c r="F422" s="394">
        <f t="shared" si="36"/>
        <v>0.06770749999999999</v>
      </c>
      <c r="G422" s="395"/>
      <c r="H422" s="38">
        <v>5</v>
      </c>
      <c r="J422" s="136" t="s">
        <v>16</v>
      </c>
    </row>
    <row r="423" spans="3:10" ht="40.5">
      <c r="C423" s="18" t="s">
        <v>253</v>
      </c>
      <c r="D423" s="216">
        <f>G387</f>
        <v>15.4</v>
      </c>
      <c r="E423" s="215">
        <f t="shared" si="35"/>
        <v>0.308</v>
      </c>
      <c r="F423" s="392">
        <f t="shared" si="36"/>
        <v>0.0077</v>
      </c>
      <c r="G423" s="393"/>
      <c r="H423" s="38">
        <v>6</v>
      </c>
      <c r="J423" s="136" t="s">
        <v>18</v>
      </c>
    </row>
    <row r="424" spans="3:10" ht="27">
      <c r="C424" s="76" t="s">
        <v>254</v>
      </c>
      <c r="D424" s="217">
        <f>D422-D423</f>
        <v>120.01499999999999</v>
      </c>
      <c r="E424" s="215">
        <f t="shared" si="35"/>
        <v>2.4002999999999997</v>
      </c>
      <c r="F424" s="396">
        <f t="shared" si="36"/>
        <v>0.06000749999999999</v>
      </c>
      <c r="G424" s="397"/>
      <c r="H424" s="38">
        <v>7</v>
      </c>
      <c r="J424" s="136" t="s">
        <v>21</v>
      </c>
    </row>
    <row r="425" spans="3:10" ht="27">
      <c r="C425" s="74" t="s">
        <v>255</v>
      </c>
      <c r="D425" s="211">
        <f>G403</f>
        <v>0</v>
      </c>
      <c r="E425" s="215">
        <f t="shared" si="35"/>
        <v>0</v>
      </c>
      <c r="F425" s="394">
        <f t="shared" si="36"/>
        <v>0</v>
      </c>
      <c r="G425" s="395"/>
      <c r="H425" s="38">
        <v>8</v>
      </c>
      <c r="J425" s="136" t="s">
        <v>22</v>
      </c>
    </row>
    <row r="426" spans="3:10" ht="27">
      <c r="C426" s="18" t="s">
        <v>256</v>
      </c>
      <c r="D426" s="216">
        <f>G409</f>
        <v>5</v>
      </c>
      <c r="E426" s="215">
        <f t="shared" si="35"/>
        <v>0.1</v>
      </c>
      <c r="F426" s="392">
        <f t="shared" si="36"/>
        <v>0.0025</v>
      </c>
      <c r="G426" s="393"/>
      <c r="H426" s="38">
        <v>9</v>
      </c>
      <c r="J426" s="136" t="s">
        <v>23</v>
      </c>
    </row>
    <row r="427" spans="3:10" ht="14.25" thickBot="1">
      <c r="C427" s="76" t="s">
        <v>257</v>
      </c>
      <c r="D427" s="217">
        <f>D424-(D425+D426)</f>
        <v>115.01499999999999</v>
      </c>
      <c r="E427" s="215">
        <f t="shared" si="35"/>
        <v>2.3002999999999996</v>
      </c>
      <c r="F427" s="396">
        <f t="shared" si="36"/>
        <v>0.057507499999999996</v>
      </c>
      <c r="G427" s="397"/>
      <c r="H427" s="38">
        <v>10</v>
      </c>
      <c r="J427" s="137" t="s">
        <v>26</v>
      </c>
    </row>
    <row r="428" spans="3:8" ht="27">
      <c r="C428" s="74" t="s">
        <v>258</v>
      </c>
      <c r="D428" s="218">
        <f>D281</f>
        <v>0</v>
      </c>
      <c r="E428" s="219">
        <f t="shared" si="35"/>
        <v>0</v>
      </c>
      <c r="F428" s="405">
        <f t="shared" si="36"/>
        <v>0</v>
      </c>
      <c r="G428" s="406"/>
      <c r="H428" s="38">
        <v>11</v>
      </c>
    </row>
    <row r="429" spans="3:8" ht="27">
      <c r="C429" s="77" t="s">
        <v>305</v>
      </c>
      <c r="D429" s="216">
        <v>0</v>
      </c>
      <c r="E429" s="215">
        <f t="shared" si="35"/>
        <v>0</v>
      </c>
      <c r="F429" s="392">
        <f t="shared" si="36"/>
        <v>0</v>
      </c>
      <c r="G429" s="393"/>
      <c r="H429" s="38">
        <v>12</v>
      </c>
    </row>
    <row r="430" spans="3:8" ht="13.5">
      <c r="C430" s="78" t="s">
        <v>339</v>
      </c>
      <c r="D430" s="220">
        <f>D427-D428</f>
        <v>115.01499999999999</v>
      </c>
      <c r="E430" s="215">
        <f t="shared" si="35"/>
        <v>2.3002999999999996</v>
      </c>
      <c r="F430" s="396">
        <f t="shared" si="36"/>
        <v>0.057507499999999996</v>
      </c>
      <c r="G430" s="397"/>
      <c r="H430" s="38">
        <v>13</v>
      </c>
    </row>
    <row r="431" spans="3:8" ht="67.5">
      <c r="C431" s="74" t="s">
        <v>260</v>
      </c>
      <c r="D431" s="211">
        <f>I269-G409</f>
        <v>51.5</v>
      </c>
      <c r="E431" s="215">
        <f t="shared" si="35"/>
        <v>1.03</v>
      </c>
      <c r="F431" s="394">
        <f t="shared" si="36"/>
        <v>0.02575</v>
      </c>
      <c r="G431" s="395"/>
      <c r="H431" s="38">
        <v>14</v>
      </c>
    </row>
    <row r="432" spans="3:8" ht="54.75" thickBot="1">
      <c r="C432" s="132" t="s">
        <v>261</v>
      </c>
      <c r="D432" s="221">
        <f>0.02*E18</f>
        <v>0</v>
      </c>
      <c r="E432" s="222">
        <f t="shared" si="35"/>
        <v>0</v>
      </c>
      <c r="F432" s="403">
        <f t="shared" si="36"/>
        <v>0</v>
      </c>
      <c r="G432" s="404"/>
      <c r="H432" s="38">
        <v>15</v>
      </c>
    </row>
    <row r="433" spans="1:8" ht="41.25" thickBot="1">
      <c r="C433" s="134" t="s">
        <v>262</v>
      </c>
      <c r="D433" s="335">
        <f>D430-(D431+D432)</f>
        <v>63.514999999999986</v>
      </c>
      <c r="E433" s="192">
        <f t="shared" si="35"/>
        <v>1.2702999999999998</v>
      </c>
      <c r="F433" s="380">
        <f t="shared" si="36"/>
        <v>0.031757499999999994</v>
      </c>
      <c r="G433" s="381"/>
      <c r="H433" s="57">
        <v>16</v>
      </c>
    </row>
    <row r="434" spans="3:7" ht="12.75">
      <c r="C434" s="79" t="s">
        <v>259</v>
      </c>
      <c r="E434" s="133"/>
      <c r="F434" s="133"/>
      <c r="G434" s="133"/>
    </row>
    <row r="435" spans="3:9" ht="15.75">
      <c r="C435" s="339" t="s">
        <v>345</v>
      </c>
      <c r="D435" s="340"/>
      <c r="E435" s="340"/>
      <c r="F435" s="340"/>
      <c r="G435" s="340"/>
      <c r="H435" s="340"/>
      <c r="I435" s="340"/>
    </row>
    <row r="436" spans="3:9" ht="67.5">
      <c r="C436" s="74" t="s">
        <v>355</v>
      </c>
      <c r="D436" s="355">
        <f>D431*(-1)</f>
        <v>-51.5</v>
      </c>
      <c r="E436" s="340"/>
      <c r="F436" s="340"/>
      <c r="G436" s="340"/>
      <c r="H436" s="340"/>
      <c r="I436" s="340"/>
    </row>
    <row r="437" spans="3:9" ht="12.75">
      <c r="C437" s="340" t="s">
        <v>344</v>
      </c>
      <c r="D437" s="340">
        <f>D283</f>
        <v>0</v>
      </c>
      <c r="E437" s="340"/>
      <c r="F437" s="340"/>
      <c r="G437" s="340"/>
      <c r="H437" s="340"/>
      <c r="I437" s="340"/>
    </row>
    <row r="438" spans="3:9" ht="38.25">
      <c r="C438" s="341" t="s">
        <v>346</v>
      </c>
      <c r="D438" s="251">
        <v>10</v>
      </c>
      <c r="E438" s="340"/>
      <c r="F438" s="340"/>
      <c r="G438" s="340"/>
      <c r="H438" s="340"/>
      <c r="I438" s="340"/>
    </row>
    <row r="439" spans="3:9" ht="63.75">
      <c r="C439" s="342" t="s">
        <v>356</v>
      </c>
      <c r="D439" s="340">
        <f>D433*1000-(E12*D438)</f>
        <v>43514.999999999985</v>
      </c>
      <c r="E439" s="340"/>
      <c r="F439" s="376" t="s">
        <v>357</v>
      </c>
      <c r="G439" s="377"/>
      <c r="H439" s="378"/>
      <c r="I439" s="340">
        <f>(D433-D432)*1000-(E12*D438)</f>
        <v>43514.999999999985</v>
      </c>
    </row>
    <row r="440" spans="3:9" ht="38.25">
      <c r="C440" s="344" t="s">
        <v>349</v>
      </c>
      <c r="D440" s="345">
        <f>(D436+D437+D439/1000)</f>
        <v>-7.985000000000014</v>
      </c>
      <c r="E440" s="345"/>
      <c r="F440" s="345"/>
      <c r="G440" s="356"/>
      <c r="H440" s="345"/>
      <c r="I440" s="345">
        <f>(D436+D437+I439/1000)</f>
        <v>-7.985000000000014</v>
      </c>
    </row>
    <row r="441" spans="3:9" ht="12.75">
      <c r="C441" s="340"/>
      <c r="D441" s="340"/>
      <c r="E441" s="340"/>
      <c r="F441" s="340"/>
      <c r="G441" s="340"/>
      <c r="H441" s="340"/>
      <c r="I441" s="340"/>
    </row>
    <row r="442" spans="3:9" ht="38.25">
      <c r="C442" s="341" t="s">
        <v>347</v>
      </c>
      <c r="D442" s="343">
        <f>I271</f>
        <v>64.98765432098766</v>
      </c>
      <c r="E442" s="340"/>
      <c r="F442" s="340"/>
      <c r="G442" s="340"/>
      <c r="H442" s="340"/>
      <c r="I442" s="343">
        <f>I271</f>
        <v>64.98765432098766</v>
      </c>
    </row>
    <row r="443" spans="3:9" ht="12.75">
      <c r="C443" s="340"/>
      <c r="D443" s="340"/>
      <c r="E443" s="340"/>
      <c r="F443" s="340"/>
      <c r="G443" s="340"/>
      <c r="H443" s="340"/>
      <c r="I443" s="340"/>
    </row>
    <row r="444" spans="3:11" ht="38.25">
      <c r="C444" s="344" t="s">
        <v>348</v>
      </c>
      <c r="D444" s="346">
        <f>D440+D442</f>
        <v>57.002654320987645</v>
      </c>
      <c r="E444" s="345"/>
      <c r="F444" s="345"/>
      <c r="G444" s="345"/>
      <c r="H444" s="345"/>
      <c r="I444" s="345"/>
      <c r="K444" s="252"/>
    </row>
    <row r="445" spans="3:9" ht="102">
      <c r="C445" s="344" t="s">
        <v>354</v>
      </c>
      <c r="D445" s="343">
        <f>I440+I442</f>
        <v>57.002654320987645</v>
      </c>
      <c r="E445" s="340"/>
      <c r="F445" s="340"/>
      <c r="G445" s="340"/>
      <c r="H445" s="340"/>
      <c r="I445" s="340"/>
    </row>
  </sheetData>
  <sheetProtection password="C75A" sheet="1"/>
  <mergeCells count="172">
    <mergeCell ref="L113:L114"/>
    <mergeCell ref="H49:I49"/>
    <mergeCell ref="H50:I50"/>
    <mergeCell ref="D111:D113"/>
    <mergeCell ref="E111:E113"/>
    <mergeCell ref="F111:H111"/>
    <mergeCell ref="F112:G112"/>
    <mergeCell ref="I111:K111"/>
    <mergeCell ref="K112:K113"/>
    <mergeCell ref="I112:I113"/>
    <mergeCell ref="H31:I31"/>
    <mergeCell ref="C27:C28"/>
    <mergeCell ref="C45:C46"/>
    <mergeCell ref="D45:D46"/>
    <mergeCell ref="H34:I34"/>
    <mergeCell ref="H35:I35"/>
    <mergeCell ref="H36:I36"/>
    <mergeCell ref="H37:I37"/>
    <mergeCell ref="H38:I38"/>
    <mergeCell ref="H39:I39"/>
    <mergeCell ref="C111:C112"/>
    <mergeCell ref="H32:I32"/>
    <mergeCell ref="D139:D140"/>
    <mergeCell ref="H51:I51"/>
    <mergeCell ref="H52:I52"/>
    <mergeCell ref="H53:I53"/>
    <mergeCell ref="H54:I54"/>
    <mergeCell ref="H48:I48"/>
    <mergeCell ref="H43:I43"/>
    <mergeCell ref="G79:G80"/>
    <mergeCell ref="H33:I33"/>
    <mergeCell ref="K78:M79"/>
    <mergeCell ref="E8:F8"/>
    <mergeCell ref="D27:E27"/>
    <mergeCell ref="F27:G27"/>
    <mergeCell ref="E16:F16"/>
    <mergeCell ref="E17:F17"/>
    <mergeCell ref="H27:I28"/>
    <mergeCell ref="H29:I29"/>
    <mergeCell ref="H30:I30"/>
    <mergeCell ref="H47:I47"/>
    <mergeCell ref="K140:K141"/>
    <mergeCell ref="H55:I55"/>
    <mergeCell ref="H46:I46"/>
    <mergeCell ref="H112:H113"/>
    <mergeCell ref="J112:J113"/>
    <mergeCell ref="H73:I73"/>
    <mergeCell ref="H72:I72"/>
    <mergeCell ref="H64:I64"/>
    <mergeCell ref="H65:I65"/>
    <mergeCell ref="H40:I40"/>
    <mergeCell ref="H41:I41"/>
    <mergeCell ref="H42:I42"/>
    <mergeCell ref="E45:F45"/>
    <mergeCell ref="G45:I45"/>
    <mergeCell ref="D247:D248"/>
    <mergeCell ref="E247:E248"/>
    <mergeCell ref="F247:F248"/>
    <mergeCell ref="E139:E140"/>
    <mergeCell ref="F139:F140"/>
    <mergeCell ref="G139:G140"/>
    <mergeCell ref="H71:I71"/>
    <mergeCell ref="C246:C248"/>
    <mergeCell ref="H56:I56"/>
    <mergeCell ref="H57:I57"/>
    <mergeCell ref="H58:I58"/>
    <mergeCell ref="H59:I59"/>
    <mergeCell ref="H67:I67"/>
    <mergeCell ref="H68:I68"/>
    <mergeCell ref="H69:I69"/>
    <mergeCell ref="H66:I66"/>
    <mergeCell ref="H70:I70"/>
    <mergeCell ref="H60:I60"/>
    <mergeCell ref="H61:I61"/>
    <mergeCell ref="H62:I62"/>
    <mergeCell ref="H63:I63"/>
    <mergeCell ref="C78:C80"/>
    <mergeCell ref="D78:D80"/>
    <mergeCell ref="H78:J79"/>
    <mergeCell ref="K246:K247"/>
    <mergeCell ref="E79:F79"/>
    <mergeCell ref="B108:I110"/>
    <mergeCell ref="C136:J138"/>
    <mergeCell ref="C243:I245"/>
    <mergeCell ref="J246:J247"/>
    <mergeCell ref="C139:C140"/>
    <mergeCell ref="C5:I5"/>
    <mergeCell ref="C25:G26"/>
    <mergeCell ref="C44:G44"/>
    <mergeCell ref="E78:G78"/>
    <mergeCell ref="B75:I77"/>
    <mergeCell ref="E19:F19"/>
    <mergeCell ref="E20:F20"/>
    <mergeCell ref="E21:F21"/>
    <mergeCell ref="E22:F22"/>
    <mergeCell ref="G7:H7"/>
    <mergeCell ref="C273:I274"/>
    <mergeCell ref="C300:P302"/>
    <mergeCell ref="C412:I414"/>
    <mergeCell ref="E9:F9"/>
    <mergeCell ref="E10:F10"/>
    <mergeCell ref="E11:F11"/>
    <mergeCell ref="E12:F12"/>
    <mergeCell ref="E13:F13"/>
    <mergeCell ref="E14:F14"/>
    <mergeCell ref="E15:F15"/>
    <mergeCell ref="G8:H8"/>
    <mergeCell ref="G9:H9"/>
    <mergeCell ref="G10:H10"/>
    <mergeCell ref="G18:H18"/>
    <mergeCell ref="G14:H14"/>
    <mergeCell ref="E7:F7"/>
    <mergeCell ref="C275:C277"/>
    <mergeCell ref="D276:D277"/>
    <mergeCell ref="G276:G277"/>
    <mergeCell ref="G13:H13"/>
    <mergeCell ref="G12:H12"/>
    <mergeCell ref="G11:H11"/>
    <mergeCell ref="G17:H17"/>
    <mergeCell ref="G16:H16"/>
    <mergeCell ref="G15:H15"/>
    <mergeCell ref="H276:H277"/>
    <mergeCell ref="C303:C305"/>
    <mergeCell ref="D303:D305"/>
    <mergeCell ref="E304:E305"/>
    <mergeCell ref="H304:H305"/>
    <mergeCell ref="E303:G303"/>
    <mergeCell ref="F304:G304"/>
    <mergeCell ref="C354:C356"/>
    <mergeCell ref="D354:D356"/>
    <mergeCell ref="E355:E356"/>
    <mergeCell ref="E354:G354"/>
    <mergeCell ref="F355:G355"/>
    <mergeCell ref="C415:C416"/>
    <mergeCell ref="F418:G418"/>
    <mergeCell ref="H139:J139"/>
    <mergeCell ref="H141:J141"/>
    <mergeCell ref="D275:G275"/>
    <mergeCell ref="E276:F276"/>
    <mergeCell ref="C390:C392"/>
    <mergeCell ref="D390:D392"/>
    <mergeCell ref="E391:E392"/>
    <mergeCell ref="H391:H392"/>
    <mergeCell ref="H355:H356"/>
    <mergeCell ref="F432:G432"/>
    <mergeCell ref="F425:G425"/>
    <mergeCell ref="F426:G426"/>
    <mergeCell ref="F427:G427"/>
    <mergeCell ref="F428:G428"/>
    <mergeCell ref="F431:G431"/>
    <mergeCell ref="F429:G429"/>
    <mergeCell ref="F430:G430"/>
    <mergeCell ref="F421:G421"/>
    <mergeCell ref="F422:G422"/>
    <mergeCell ref="F423:G423"/>
    <mergeCell ref="F424:G424"/>
    <mergeCell ref="F417:G417"/>
    <mergeCell ref="G247:H247"/>
    <mergeCell ref="F419:G419"/>
    <mergeCell ref="F420:G420"/>
    <mergeCell ref="F391:G391"/>
    <mergeCell ref="E390:G390"/>
    <mergeCell ref="F439:H439"/>
    <mergeCell ref="E18:F18"/>
    <mergeCell ref="F433:G433"/>
    <mergeCell ref="G19:H19"/>
    <mergeCell ref="G20:H20"/>
    <mergeCell ref="G21:H21"/>
    <mergeCell ref="G22:H22"/>
    <mergeCell ref="G246:I246"/>
    <mergeCell ref="D415:G415"/>
    <mergeCell ref="F416:G416"/>
  </mergeCells>
  <hyperlinks>
    <hyperlink ref="M30" location="a5" display="tabela 0"/>
    <hyperlink ref="M31" location="a40" display="tabela 1"/>
    <hyperlink ref="M32" location="a94" display="tabela 3"/>
    <hyperlink ref="M33" location="a127" display="tabela 5"/>
    <hyperlink ref="M34" location="a162" display="tabela 13"/>
    <hyperlink ref="M35" location="a268" display="tabela 14"/>
    <hyperlink ref="M36" location="a298" display="tabela 15"/>
    <hyperlink ref="M37" location="a326" display="tabela 16"/>
    <hyperlink ref="M38" location="a433" display="tabela 17"/>
    <hyperlink ref="L49" location="a5" display="tabela 0"/>
    <hyperlink ref="L50" location="a40" display="tabela 1"/>
    <hyperlink ref="L51" location="a94" display="tabela 3"/>
    <hyperlink ref="L52" location="a127" display="tabela 5"/>
    <hyperlink ref="L53" location="a162" display="tabela 13"/>
    <hyperlink ref="L54" location="a268" display="tabela 14"/>
    <hyperlink ref="L55" location="a298" display="tabela 15"/>
    <hyperlink ref="L56" location="a326" display="tabela 16"/>
    <hyperlink ref="L57" location="a433" display="tabela 17"/>
    <hyperlink ref="S86" location="a5" display="tabela 0"/>
    <hyperlink ref="S87" location="a40" display="tabela 1"/>
    <hyperlink ref="S88" location="a94" display="tabela 3"/>
    <hyperlink ref="S89" location="a127" display="tabela 5"/>
    <hyperlink ref="S90" location="a162" display="tabela 13"/>
    <hyperlink ref="S91" location="a268" display="tabela 14"/>
    <hyperlink ref="S92" location="a298" display="tabela 15"/>
    <hyperlink ref="S93" location="a326" display="tabela 16"/>
    <hyperlink ref="S94" location="a433" display="tabela 17"/>
    <hyperlink ref="P115" location="a5" display="tabela 0"/>
    <hyperlink ref="P116" location="a40" display="tabela 1"/>
    <hyperlink ref="P117" location="a94" display="tabela 3"/>
    <hyperlink ref="P118" location="a127" display="tabela 5"/>
    <hyperlink ref="P119" location="a162" display="tabela 13"/>
    <hyperlink ref="P120" location="a268" display="tabela 14"/>
    <hyperlink ref="P121" location="a298" display="tabela 15"/>
    <hyperlink ref="P122" location="a326" display="tabela 16"/>
    <hyperlink ref="P123" location="a433" display="tabela 17"/>
    <hyperlink ref="O144" location="a5" display="tabela 0"/>
    <hyperlink ref="O145" location="a40" display="tabela 1"/>
    <hyperlink ref="O146" location="a94" display="tabela 3"/>
    <hyperlink ref="O147" location="a127" display="tabela 5"/>
    <hyperlink ref="O148" location="a162" display="tabela 13"/>
    <hyperlink ref="O149" location="a268" display="tabela 14"/>
    <hyperlink ref="O150" location="a298" display="tabela 15"/>
    <hyperlink ref="O151" location="a326" display="tabela 16"/>
    <hyperlink ref="O152" location="a433" display="tabela 17"/>
    <hyperlink ref="O250" location="a5" display="tabela 0"/>
    <hyperlink ref="O251" location="a40" display="tabela 1"/>
    <hyperlink ref="O252" location="a94" display="tabela 3"/>
    <hyperlink ref="O253" location="a127" display="tabela 5"/>
    <hyperlink ref="O254" location="a162" display="tabela 13"/>
    <hyperlink ref="O255" location="a268" display="tabela 14"/>
    <hyperlink ref="O256" location="a298" display="tabela 15"/>
    <hyperlink ref="O257" location="a326" display="tabela 16"/>
    <hyperlink ref="O258" location="a433" display="tabela 17"/>
    <hyperlink ref="L280" location="a5" display="tabela 0"/>
    <hyperlink ref="L281" location="a40" display="tabela 1"/>
    <hyperlink ref="L282" location="a94" display="tabela 3"/>
    <hyperlink ref="L283" location="a127" display="tabela 5"/>
    <hyperlink ref="L284" location="a162" display="tabela 13"/>
    <hyperlink ref="L285" location="a268" display="tabela 14"/>
    <hyperlink ref="L286" location="a298" display="tabela 15"/>
    <hyperlink ref="L287" location="a326" display="tabela 16"/>
    <hyperlink ref="L288" location="a433" display="tabela 17"/>
    <hyperlink ref="L308" location="a5" display="tabela 0"/>
    <hyperlink ref="L309" location="a40" display="tabela 1"/>
    <hyperlink ref="L310" location="a94" display="tabela 3"/>
    <hyperlink ref="L311" location="a127" display="tabela 5"/>
    <hyperlink ref="L312" location="a162" display="tabela 13"/>
    <hyperlink ref="L313" location="a268" display="tabela 14"/>
    <hyperlink ref="L314" location="a298" display="tabela 15"/>
    <hyperlink ref="L315" location="a326" display="tabela 16"/>
    <hyperlink ref="L316" location="a433" display="tabela 17"/>
    <hyperlink ref="L359" location="a5" display="tabela 0"/>
    <hyperlink ref="L360" location="a40" display="tabela 1"/>
    <hyperlink ref="L361" location="a94" display="tabela 3"/>
    <hyperlink ref="L362" location="a127" display="tabela 5"/>
    <hyperlink ref="L363" location="a162" display="tabela 13"/>
    <hyperlink ref="L364" location="a268" display="tabela 14"/>
    <hyperlink ref="L365" location="a298" display="tabela 15"/>
    <hyperlink ref="L366" location="a326" display="tabela 16"/>
    <hyperlink ref="L367" location="a433" display="tabela 17"/>
    <hyperlink ref="J419" location="a5" display="tabela 0"/>
    <hyperlink ref="J420" location="a40" display="tabela 1"/>
    <hyperlink ref="J421" location="a94" display="tabela 3"/>
    <hyperlink ref="J422" location="a127" display="tabela 5"/>
    <hyperlink ref="J423" location="a162" display="tabela 13"/>
    <hyperlink ref="J424" location="a268" display="tabela 14"/>
    <hyperlink ref="J425" location="a298" display="tabela 15"/>
    <hyperlink ref="J426" location="a326" display="tabela 16"/>
    <hyperlink ref="J427" location="a433" display="tabela 17"/>
    <hyperlink ref="J2" location="Arkusz2!A414" display="tabela 10"/>
    <hyperlink ref="I2" location="Arkusz2!A302" display="tabela 9"/>
    <hyperlink ref="H2" location="Arkusz2!A274" display="tabela 8"/>
    <hyperlink ref="G2" location="Arkusz2!A245" display="tabela 7"/>
    <hyperlink ref="F2" location="Arkusz2!A138" display="tabela 6"/>
    <hyperlink ref="E2" location="Arkusz2!A110" display="tabela 5"/>
    <hyperlink ref="D2" location="Arkusz2!A77" display="tabela 4"/>
    <hyperlink ref="B2" location="Arkusz2!A26" display="tabela 2"/>
    <hyperlink ref="C2" location="Arkusz2!A44" tooltip="tabela 2" display="tabela 3"/>
    <hyperlink ref="A2" location="Arkusz2!A5" display="tabela1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Sławek</cp:lastModifiedBy>
  <cp:lastPrinted>2012-05-26T13:43:29Z</cp:lastPrinted>
  <dcterms:created xsi:type="dcterms:W3CDTF">2011-12-08T17:01:49Z</dcterms:created>
  <dcterms:modified xsi:type="dcterms:W3CDTF">2012-10-03T19:25:12Z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