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3"/>
  </bookViews>
  <sheets>
    <sheet name="ITIS" sheetId="1" r:id="rId1"/>
    <sheet name="TS" sheetId="2" r:id="rId2"/>
    <sheet name="ITiS NS" sheetId="3" r:id="rId3"/>
    <sheet name="TS NS" sheetId="4" r:id="rId4"/>
  </sheets>
  <definedNames>
    <definedName name="_xlnm.Print_Area" localSheetId="0">'ITIS'!$A$1:$J$59</definedName>
    <definedName name="_xlnm.Print_Area" localSheetId="2">'ITiS NS'!$A$1:$J$73</definedName>
    <definedName name="_xlnm.Print_Area" localSheetId="1">'TS'!$A$1:$J$70</definedName>
    <definedName name="_xlnm.Print_Area" localSheetId="3">'TS NS'!$A$1:$J$73</definedName>
  </definedNames>
  <calcPr fullCalcOnLoad="1"/>
</workbook>
</file>

<file path=xl/sharedStrings.xml><?xml version="1.0" encoding="utf-8"?>
<sst xmlns="http://schemas.openxmlformats.org/spreadsheetml/2006/main" count="420" uniqueCount="95">
  <si>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</si>
  <si>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</si>
  <si>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</si>
  <si>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</si>
  <si>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</si>
  <si>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</si>
  <si>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</si>
  <si>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</si>
  <si>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</si>
  <si>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</si>
  <si>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</si>
  <si>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</si>
  <si>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</si>
  <si>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</si>
  <si>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 xml:space="preserve">SEMESTR I </t>
  </si>
  <si>
    <t>SEMESTR II</t>
  </si>
  <si>
    <t>SEMESTR III</t>
  </si>
  <si>
    <t>Seminarium dyplomowe 2</t>
  </si>
  <si>
    <t>Seminarium dyplomowe 1</t>
  </si>
  <si>
    <t>Ogółem godzin w semestrach 1 - 3</t>
  </si>
  <si>
    <t>Udział procentowy w całości godzin [%]</t>
  </si>
  <si>
    <t>Gospodarowanie energią w systemach transportowych</t>
  </si>
  <si>
    <t>Systemy teleinformatyczne</t>
  </si>
  <si>
    <t>Diagnostyka pojazdów</t>
  </si>
  <si>
    <t>Ocena i wycena środków transportu</t>
  </si>
  <si>
    <t>Recykling środków transportu</t>
  </si>
  <si>
    <t>Transport rolniczy</t>
  </si>
  <si>
    <t>Motoryzacyjne zanieczyszczenie środowska</t>
  </si>
  <si>
    <t>Ogółem godzin w semestrach 1 - 4</t>
  </si>
  <si>
    <t>Transport wewnętrzzakładowy w przemyśle spożywczym</t>
  </si>
  <si>
    <t>Sterowanie i zarządzanie w transporcie</t>
  </si>
  <si>
    <t>Towaroznawstwo i obsługa celna</t>
  </si>
  <si>
    <t>Metody utrwalania żywności</t>
  </si>
  <si>
    <t>Catering i dystrybucja żywności</t>
  </si>
  <si>
    <t>Niezawodność systemów transportowych</t>
  </si>
  <si>
    <t>Napędy hydrauliczne w pojazdach</t>
  </si>
  <si>
    <t>Przedmiot do wyboru 1 - blok A</t>
  </si>
  <si>
    <t>Przedmiot do wyboru 2 - blok C</t>
  </si>
  <si>
    <t>Przedmiot do wyboru 1 - blok B</t>
  </si>
  <si>
    <t>Przedmiot do wyboru 2 - blok D</t>
  </si>
  <si>
    <t>Przedmiot do wyboru 1 - blok E</t>
  </si>
  <si>
    <t>Przedmiot do wyboru 2 - blok  G</t>
  </si>
  <si>
    <t>Przedmiot do wyboru 1 - blok F</t>
  </si>
  <si>
    <t>SEMESTR III - blok E</t>
  </si>
  <si>
    <t>SEMESTR III - blok F</t>
  </si>
  <si>
    <t>SEMESTR III - blok C</t>
  </si>
  <si>
    <t>SEMESTR III - blok D</t>
  </si>
  <si>
    <t>SEMESTR II - blok A</t>
  </si>
  <si>
    <t>SEMESTR II - blok B</t>
  </si>
  <si>
    <t>SEMESTR IV - blok G</t>
  </si>
  <si>
    <t>SEMESTR IV - blok H</t>
  </si>
  <si>
    <t>Modelowanie procesów transportowych i spedycyjnych</t>
  </si>
  <si>
    <t>Napędy hdrauliczne w pojazdach</t>
  </si>
  <si>
    <t>Spedycja międzynarodowa</t>
  </si>
  <si>
    <t>Inteligentne systemy transportowe</t>
  </si>
  <si>
    <t>Zarządzanie jakością w transporcie</t>
  </si>
  <si>
    <t>Język obcy specjalistyczny</t>
  </si>
  <si>
    <t>Praca magisterska i egzamin dyplomowy</t>
  </si>
  <si>
    <t>SEMESTR I - 9 zjazdów</t>
  </si>
  <si>
    <t>SEMESTR II - 9 zjazdów</t>
  </si>
  <si>
    <t>SEMESTR III - 9 zjazdów</t>
  </si>
  <si>
    <t>SEMESTR IV - 9 zjazdów</t>
  </si>
  <si>
    <t>Alternatywne napędy w środkach transportu</t>
  </si>
  <si>
    <t xml:space="preserve">Napędy elektryczne w transporcie </t>
  </si>
  <si>
    <t>Electrical motors in vehicles</t>
  </si>
  <si>
    <t>Electrical drive systems</t>
  </si>
  <si>
    <t>Analiza danych i statystyka w transporcie</t>
  </si>
  <si>
    <t>Bezpieczeństwo drogowe</t>
  </si>
  <si>
    <t>Prawo cywilne</t>
  </si>
  <si>
    <t>Prawo handlowe</t>
  </si>
  <si>
    <t>Prawo podatkowe</t>
  </si>
  <si>
    <t>Prawo socjalne</t>
  </si>
  <si>
    <t>Normy techniczne i techniczne aspekty działalności</t>
  </si>
  <si>
    <t>Dostęp do rynku</t>
  </si>
  <si>
    <t>Pojazdy specjalizowane i specjalne</t>
  </si>
  <si>
    <t>Transport zbiorowy i publiczny</t>
  </si>
  <si>
    <t xml:space="preserve">Systemy teleinformatyczne </t>
  </si>
  <si>
    <t>Transport kombinowany</t>
  </si>
  <si>
    <t>Przedmiot do wyboru 2 - blok  H</t>
  </si>
  <si>
    <t xml:space="preserve">Język obcy specjalistyczny </t>
  </si>
  <si>
    <t>Działalność gospodarcza i zarządzanie finansami przedsiębiorstwa</t>
  </si>
  <si>
    <r>
      <rPr>
        <b/>
        <sz val="9"/>
        <rFont val="Arial"/>
        <family val="2"/>
      </rPr>
      <t>Przedmioty  humanistyczne lub społeczne:</t>
    </r>
    <r>
      <rPr>
        <sz val="9"/>
        <rFont val="Arial"/>
        <family val="2"/>
      </rPr>
      <t xml:space="preserve">  Działalność gospodarcza i zarządzanie finansami przedsiębiorstwa, Marketing, Prawo cywilne, Prawo handlowe, Prawo podatkowe, Prawo socjalne</t>
    </r>
  </si>
  <si>
    <r>
      <rPr>
        <b/>
        <sz val="9"/>
        <rFont val="Arial"/>
        <family val="2"/>
      </rPr>
      <t xml:space="preserve">Przedmioty  humanistyczne lub społeczne: </t>
    </r>
    <r>
      <rPr>
        <sz val="9"/>
        <rFont val="Arial"/>
        <family val="2"/>
      </rPr>
      <t xml:space="preserve"> Działalność gospodarcza i zarządzanie finansami przedsiębiorstwa, Marketing, Prawo cywilne, Prawo handlowe, Prawo podatkowe, Prawo socjalne</t>
    </r>
  </si>
  <si>
    <t xml:space="preserve">Ekoinnowacje i paliwa niekonwencjonalne </t>
  </si>
  <si>
    <t>Transport wewnątrzzakładowy w przemyśle spożywczym</t>
  </si>
  <si>
    <t>Przechowywanie i transport żywności</t>
  </si>
  <si>
    <t>Zarządzanie pojazdami autonomicznymi</t>
  </si>
  <si>
    <t>Organizing unmanned transport services</t>
  </si>
  <si>
    <t>Marketing w transporcie</t>
  </si>
  <si>
    <t>Budowa i eksploatacja dronów</t>
  </si>
  <si>
    <t xml:space="preserve">Construction of unmanned aerial vehicles </t>
  </si>
  <si>
    <t>Kierunek TRANSPORT I LOGISTYKA,                                                                                                                                                           specjalność INŻYNIERIA TRANSPORTU I SPEDYCJA, studia stacjonarne drugiego stopnia.                         
Plan studiów zgodny z Uchwałą nr 30/2023-2024 Senatu UP w Lublinie z dnia 26 kwietnia 2024 r.                                                                       Obowiązuje od naboru 2024/2025      zał. 4b</t>
  </si>
  <si>
    <t xml:space="preserve">Kierunek TRANSPORT I LOGISTYKA,                                                                                                                                                           specjalność TRANSPORT SPECJALISTYCZNY, studia stacjonarne drugiego stopnia.                         
Plan studiów zgodny z Uchwałą nr 30/2023-2024 Senatu UP w Lublinie z dnia 26 kwietnia 2024 r.                                                                               Obowiązuje od naboru 2024/2025                       zał. 4b          </t>
  </si>
  <si>
    <t>Kierunek TRANSPORT I LOGISTYKA,                                                                                                                                                           specjalność INŻYNIERIA TRANSPORTU I SPEDYCJA, studia niestacjonarne drugiego stopnia.                         
Plan studiów zgodny z Uchwałą nr 30/2023-2024 Senatu UP w Lublinie z dnia 26 kwietnia 2024 r.                                                                             Obowiązuje od naboru 2024/2025                                   zał. 4b</t>
  </si>
  <si>
    <t>Kierunek TRANSPORT I LOGISTYKA,                                                                                                                                                           specjalność TRANSPORT SPECJALISTYCZNY, studia niestacjonarne drugiego stopnia.                         
Plan studiów zgodny z Uchwałą nr 30/2023-2024 Senatu UP w Lublinie z dnia 26 kwietnia 2024 r.                                                                                          Obowiązuje od naboru 2024/2025                                  zał. 4b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</si>
</sst>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6" fillId="0" borderId="11" xfId="53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>
      <alignment/>
      <protection/>
    </xf>
    <xf numFmtId="1" fontId="3" fillId="0" borderId="0" xfId="53" applyNumberFormat="1" applyFont="1">
      <alignment/>
      <protection/>
    </xf>
    <xf numFmtId="0" fontId="4" fillId="33" borderId="12" xfId="53" applyFont="1" applyFill="1" applyBorder="1" applyAlignment="1">
      <alignment vertical="center"/>
      <protection/>
    </xf>
    <xf numFmtId="1" fontId="4" fillId="33" borderId="12" xfId="53" applyNumberFormat="1" applyFont="1" applyFill="1" applyBorder="1" applyAlignment="1">
      <alignment horizontal="center" vertical="center" wrapText="1"/>
      <protection/>
    </xf>
    <xf numFmtId="166" fontId="4" fillId="33" borderId="12" xfId="65" applyFont="1" applyFill="1" applyBorder="1" applyAlignment="1" applyProtection="1">
      <alignment horizontal="center" vertical="center" textRotation="90" wrapText="1"/>
      <protection/>
    </xf>
    <xf numFmtId="166" fontId="4" fillId="33" borderId="12" xfId="65" applyFont="1" applyFill="1" applyBorder="1" applyAlignment="1" applyProtection="1">
      <alignment horizontal="center" vertical="center" textRotation="90"/>
      <protection/>
    </xf>
    <xf numFmtId="49" fontId="4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Border="1" applyAlignment="1">
      <alignment horizontal="center"/>
    </xf>
    <xf numFmtId="1" fontId="6" fillId="0" borderId="15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vertical="center"/>
      <protection/>
    </xf>
    <xf numFmtId="1" fontId="6" fillId="0" borderId="17" xfId="53" applyNumberFormat="1" applyFont="1" applyFill="1" applyBorder="1" applyAlignment="1">
      <alignment horizontal="center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vertical="center"/>
      <protection/>
    </xf>
    <xf numFmtId="0" fontId="2" fillId="0" borderId="0" xfId="53" applyFont="1" applyFill="1" applyAlignment="1">
      <alignment horizontal="left"/>
      <protection/>
    </xf>
    <xf numFmtId="0" fontId="4" fillId="0" borderId="12" xfId="53" applyFont="1" applyFill="1" applyBorder="1" applyAlignment="1">
      <alignment vertical="center"/>
      <protection/>
    </xf>
    <xf numFmtId="1" fontId="6" fillId="0" borderId="19" xfId="5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  <xf numFmtId="0" fontId="5" fillId="0" borderId="20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vertical="center"/>
      <protection/>
    </xf>
    <xf numFmtId="1" fontId="6" fillId="0" borderId="20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9" fontId="15" fillId="0" borderId="0" xfId="53" applyNumberFormat="1" applyFont="1" applyFill="1" applyBorder="1" applyAlignment="1">
      <alignment horizontal="center"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67" fontId="14" fillId="0" borderId="0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Alignment="1">
      <alignment vertical="center"/>
      <protection/>
    </xf>
    <xf numFmtId="1" fontId="6" fillId="0" borderId="21" xfId="53" applyNumberFormat="1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right" vertical="center"/>
      <protection/>
    </xf>
    <xf numFmtId="0" fontId="12" fillId="33" borderId="17" xfId="53" applyFont="1" applyFill="1" applyBorder="1" applyAlignment="1">
      <alignment vertical="center"/>
      <protection/>
    </xf>
    <xf numFmtId="1" fontId="14" fillId="0" borderId="17" xfId="53" applyNumberFormat="1" applyFont="1" applyFill="1" applyBorder="1" applyAlignment="1">
      <alignment horizontal="left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1" fontId="10" fillId="33" borderId="14" xfId="53" applyNumberFormat="1" applyFont="1" applyFill="1" applyBorder="1" applyAlignment="1">
      <alignment horizontal="center" vertical="center"/>
      <protection/>
    </xf>
    <xf numFmtId="0" fontId="10" fillId="33" borderId="14" xfId="53" applyFont="1" applyFill="1" applyBorder="1" applyAlignment="1">
      <alignment horizontal="center" vertical="center"/>
      <protection/>
    </xf>
    <xf numFmtId="1" fontId="10" fillId="0" borderId="14" xfId="53" applyNumberFormat="1" applyFont="1" applyFill="1" applyBorder="1" applyAlignment="1">
      <alignment horizontal="center" vertical="center"/>
      <protection/>
    </xf>
    <xf numFmtId="1" fontId="13" fillId="0" borderId="14" xfId="53" applyNumberFormat="1" applyFont="1" applyFill="1" applyBorder="1" applyAlignment="1">
      <alignment horizontal="center" vertical="center"/>
      <protection/>
    </xf>
    <xf numFmtId="1" fontId="7" fillId="0" borderId="14" xfId="53" applyNumberFormat="1" applyFont="1" applyFill="1" applyBorder="1" applyAlignment="1">
      <alignment vertical="center"/>
      <protection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5" fillId="0" borderId="14" xfId="53" applyNumberFormat="1" applyFont="1" applyBorder="1" applyAlignment="1">
      <alignment horizontal="center" vertical="center"/>
      <protection/>
    </xf>
    <xf numFmtId="167" fontId="10" fillId="0" borderId="14" xfId="53" applyNumberFormat="1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55" fillId="0" borderId="0" xfId="53" applyFont="1" applyFill="1">
      <alignment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56" fillId="0" borderId="14" xfId="0" applyFont="1" applyBorder="1" applyAlignment="1">
      <alignment vertical="center"/>
    </xf>
    <xf numFmtId="0" fontId="6" fillId="0" borderId="11" xfId="53" applyFont="1" applyFill="1" applyBorder="1" applyAlignment="1">
      <alignment vertical="center"/>
      <protection/>
    </xf>
    <xf numFmtId="1" fontId="6" fillId="0" borderId="16" xfId="53" applyNumberFormat="1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left" wrapText="1"/>
      <protection/>
    </xf>
    <xf numFmtId="1" fontId="14" fillId="0" borderId="0" xfId="53" applyNumberFormat="1" applyFont="1" applyFill="1" applyBorder="1" applyAlignment="1">
      <alignment horizontal="left" vertical="center"/>
      <protection/>
    </xf>
    <xf numFmtId="1" fontId="7" fillId="0" borderId="0" xfId="53" applyNumberFormat="1" applyFont="1" applyFill="1" applyBorder="1" applyAlignment="1">
      <alignment vertical="center"/>
      <protection/>
    </xf>
    <xf numFmtId="1" fontId="5" fillId="0" borderId="0" xfId="53" applyNumberFormat="1" applyFont="1" applyBorder="1" applyAlignment="1">
      <alignment horizontal="center" vertical="center"/>
      <protection/>
    </xf>
    <xf numFmtId="167" fontId="1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right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right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12" fillId="0" borderId="17" xfId="53" applyFont="1" applyFill="1" applyBorder="1" applyAlignment="1">
      <alignment vertical="center"/>
      <protection/>
    </xf>
    <xf numFmtId="1" fontId="5" fillId="0" borderId="14" xfId="53" applyNumberFormat="1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vertical="center"/>
      <protection/>
    </xf>
    <xf numFmtId="1" fontId="6" fillId="0" borderId="23" xfId="53" applyNumberFormat="1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0" fontId="5" fillId="0" borderId="11" xfId="53" applyFont="1" applyFill="1" applyBorder="1" applyAlignment="1">
      <alignment horizontal="right" vertical="center"/>
      <protection/>
    </xf>
    <xf numFmtId="1" fontId="5" fillId="0" borderId="0" xfId="5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vertical="center"/>
      <protection/>
    </xf>
    <xf numFmtId="0" fontId="0" fillId="0" borderId="0" xfId="53" applyFill="1">
      <alignment/>
      <protection/>
    </xf>
    <xf numFmtId="2" fontId="6" fillId="0" borderId="11" xfId="53" applyNumberFormat="1" applyFont="1" applyFill="1" applyBorder="1" applyAlignment="1">
      <alignment horizontal="center" vertical="center"/>
      <protection/>
    </xf>
    <xf numFmtId="2" fontId="10" fillId="0" borderId="11" xfId="53" applyNumberFormat="1" applyFont="1" applyFill="1" applyBorder="1" applyAlignment="1">
      <alignment horizontal="center" vertical="center"/>
      <protection/>
    </xf>
    <xf numFmtId="2" fontId="6" fillId="0" borderId="14" xfId="53" applyNumberFormat="1" applyFont="1" applyFill="1" applyBorder="1" applyAlignment="1">
      <alignment horizontal="center" vertical="center"/>
      <protection/>
    </xf>
    <xf numFmtId="2" fontId="10" fillId="0" borderId="14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left" vertical="center"/>
      <protection/>
    </xf>
    <xf numFmtId="0" fontId="14" fillId="0" borderId="0" xfId="53" applyFont="1" applyAlignment="1">
      <alignment horizontal="center"/>
      <protection/>
    </xf>
    <xf numFmtId="1" fontId="14" fillId="0" borderId="0" xfId="53" applyNumberFormat="1" applyFont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14" fillId="0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 wrapText="1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7" fillId="0" borderId="11" xfId="53" applyFont="1" applyFill="1" applyBorder="1" applyAlignment="1">
      <alignment vertical="center"/>
      <protection/>
    </xf>
    <xf numFmtId="0" fontId="6" fillId="0" borderId="14" xfId="53" applyFont="1" applyBorder="1" applyAlignment="1">
      <alignment horizontal="left"/>
      <protection/>
    </xf>
    <xf numFmtId="0" fontId="0" fillId="0" borderId="0" xfId="53" applyFont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99" zoomScaleNormal="99" zoomScaleSheetLayoutView="99" zoomScalePageLayoutView="0" workbookViewId="0" topLeftCell="A19">
      <selection activeCell="D21" sqref="D21:G21"/>
    </sheetView>
  </sheetViews>
  <sheetFormatPr defaultColWidth="13.00390625" defaultRowHeight="12.75"/>
  <cols>
    <col min="1" max="1" width="40.7109375" style="1" customWidth="1"/>
    <col min="2" max="2" width="6.28125" style="44" customWidth="1"/>
    <col min="3" max="9" width="6.28125" style="2" customWidth="1"/>
    <col min="10" max="10" width="6.28125" style="3" customWidth="1"/>
    <col min="11" max="16384" width="13.00390625" style="43" customWidth="1"/>
  </cols>
  <sheetData>
    <row r="1" spans="1:10" ht="12.7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" customHeight="1">
      <c r="A2" s="113" t="s">
        <v>91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2.75">
      <c r="J3" s="5"/>
    </row>
    <row r="4" spans="1:10" s="6" customFormat="1" ht="84" customHeight="1">
      <c r="A4" s="17" t="s">
        <v>0</v>
      </c>
      <c r="B4" s="18" t="s">
        <v>1</v>
      </c>
      <c r="C4" s="19" t="s">
        <v>2</v>
      </c>
      <c r="D4" s="19" t="s">
        <v>3</v>
      </c>
      <c r="E4" s="20" t="s">
        <v>4</v>
      </c>
      <c r="F4" s="21" t="s">
        <v>5</v>
      </c>
      <c r="G4" s="21" t="s">
        <v>6</v>
      </c>
      <c r="H4" s="19" t="s">
        <v>7</v>
      </c>
      <c r="I4" s="20" t="s">
        <v>8</v>
      </c>
      <c r="J4" s="20" t="s">
        <v>9</v>
      </c>
    </row>
    <row r="5" spans="1:10" s="6" customFormat="1" ht="12.75" customHeight="1">
      <c r="A5" s="114" t="s">
        <v>14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s="70" customFormat="1" ht="12" customHeight="1">
      <c r="A6" s="73" t="s">
        <v>79</v>
      </c>
      <c r="B6" s="8">
        <v>2</v>
      </c>
      <c r="C6" s="7" t="s">
        <v>11</v>
      </c>
      <c r="D6" s="28">
        <f aca="true" t="shared" si="0" ref="D6:D17">SUM(E6:H6)</f>
        <v>30</v>
      </c>
      <c r="E6" s="69"/>
      <c r="F6" s="69"/>
      <c r="G6" s="69">
        <v>30</v>
      </c>
      <c r="H6" s="25"/>
      <c r="I6" s="107">
        <f>ROUNDUP(E6/15,2)</f>
        <v>0</v>
      </c>
      <c r="J6" s="107">
        <f>ROUNDUP((F6+G6+H6)/15,2)</f>
        <v>2</v>
      </c>
    </row>
    <row r="7" spans="1:10" s="9" customFormat="1" ht="12" customHeight="1">
      <c r="A7" s="123" t="s">
        <v>80</v>
      </c>
      <c r="B7" s="8">
        <v>2</v>
      </c>
      <c r="C7" s="7" t="s">
        <v>10</v>
      </c>
      <c r="D7" s="28">
        <f>SUM(E7:H7)</f>
        <v>30</v>
      </c>
      <c r="E7" s="69">
        <v>15</v>
      </c>
      <c r="F7" s="69">
        <v>5</v>
      </c>
      <c r="G7" s="69">
        <v>10</v>
      </c>
      <c r="H7" s="23"/>
      <c r="I7" s="107">
        <f aca="true" t="shared" si="1" ref="I7:I18">ROUNDUP(E7/15,2)</f>
        <v>1</v>
      </c>
      <c r="J7" s="107">
        <f aca="true" t="shared" si="2" ref="J7:J18">ROUNDUP((F7+G7+H7)/15,2)</f>
        <v>1</v>
      </c>
    </row>
    <row r="8" spans="1:10" s="70" customFormat="1" ht="12" customHeight="1">
      <c r="A8" s="73" t="s">
        <v>66</v>
      </c>
      <c r="B8" s="8">
        <v>3</v>
      </c>
      <c r="C8" s="7" t="s">
        <v>11</v>
      </c>
      <c r="D8" s="28">
        <f t="shared" si="0"/>
        <v>45</v>
      </c>
      <c r="E8" s="69">
        <v>15</v>
      </c>
      <c r="F8" s="69">
        <v>10</v>
      </c>
      <c r="G8" s="69">
        <v>20</v>
      </c>
      <c r="H8" s="23"/>
      <c r="I8" s="107">
        <f t="shared" si="1"/>
        <v>1</v>
      </c>
      <c r="J8" s="107">
        <f t="shared" si="2"/>
        <v>2</v>
      </c>
    </row>
    <row r="9" spans="1:10" s="9" customFormat="1" ht="12" customHeight="1">
      <c r="A9" s="73" t="s">
        <v>73</v>
      </c>
      <c r="B9" s="8">
        <v>3</v>
      </c>
      <c r="C9" s="7" t="s">
        <v>10</v>
      </c>
      <c r="D9" s="28">
        <f t="shared" si="0"/>
        <v>30</v>
      </c>
      <c r="E9" s="75">
        <v>15</v>
      </c>
      <c r="F9" s="75">
        <v>5</v>
      </c>
      <c r="G9" s="75">
        <v>10</v>
      </c>
      <c r="H9" s="33"/>
      <c r="I9" s="107">
        <f t="shared" si="1"/>
        <v>1</v>
      </c>
      <c r="J9" s="107">
        <f t="shared" si="2"/>
        <v>1</v>
      </c>
    </row>
    <row r="10" spans="1:10" s="9" customFormat="1" ht="12" customHeight="1">
      <c r="A10" s="37" t="s">
        <v>51</v>
      </c>
      <c r="B10" s="22">
        <v>4</v>
      </c>
      <c r="C10" s="7" t="s">
        <v>11</v>
      </c>
      <c r="D10" s="28">
        <f>SUM(E10:H10)</f>
        <v>45</v>
      </c>
      <c r="E10" s="7">
        <v>15</v>
      </c>
      <c r="F10" s="59">
        <v>10</v>
      </c>
      <c r="G10" s="59">
        <v>20</v>
      </c>
      <c r="H10" s="8"/>
      <c r="I10" s="107">
        <f t="shared" si="1"/>
        <v>1</v>
      </c>
      <c r="J10" s="107">
        <f t="shared" si="2"/>
        <v>2</v>
      </c>
    </row>
    <row r="11" spans="1:10" s="9" customFormat="1" ht="12" customHeight="1">
      <c r="A11" s="37" t="s">
        <v>34</v>
      </c>
      <c r="B11" s="22">
        <v>4</v>
      </c>
      <c r="C11" s="7" t="s">
        <v>11</v>
      </c>
      <c r="D11" s="28">
        <f t="shared" si="0"/>
        <v>45</v>
      </c>
      <c r="E11" s="7">
        <v>15</v>
      </c>
      <c r="F11" s="59">
        <v>10</v>
      </c>
      <c r="G11" s="59">
        <v>20</v>
      </c>
      <c r="H11" s="8"/>
      <c r="I11" s="107">
        <f t="shared" si="1"/>
        <v>1</v>
      </c>
      <c r="J11" s="107">
        <f t="shared" si="2"/>
        <v>2</v>
      </c>
    </row>
    <row r="12" spans="1:10" s="70" customFormat="1" ht="12" customHeight="1">
      <c r="A12" s="73" t="s">
        <v>21</v>
      </c>
      <c r="B12" s="8">
        <v>3</v>
      </c>
      <c r="C12" s="7" t="s">
        <v>11</v>
      </c>
      <c r="D12" s="28">
        <f t="shared" si="0"/>
        <v>30</v>
      </c>
      <c r="E12" s="7">
        <v>15</v>
      </c>
      <c r="F12" s="59">
        <v>5</v>
      </c>
      <c r="G12" s="59">
        <v>10</v>
      </c>
      <c r="H12" s="8"/>
      <c r="I12" s="107">
        <f t="shared" si="1"/>
        <v>1</v>
      </c>
      <c r="J12" s="107">
        <f t="shared" si="2"/>
        <v>1</v>
      </c>
    </row>
    <row r="13" spans="1:10" s="9" customFormat="1" ht="12" customHeight="1">
      <c r="A13" s="73" t="s">
        <v>75</v>
      </c>
      <c r="B13" s="8">
        <v>3</v>
      </c>
      <c r="C13" s="7" t="s">
        <v>11</v>
      </c>
      <c r="D13" s="28">
        <f t="shared" si="0"/>
        <v>30</v>
      </c>
      <c r="E13" s="7">
        <v>15</v>
      </c>
      <c r="F13" s="7">
        <v>5</v>
      </c>
      <c r="G13" s="7">
        <v>10</v>
      </c>
      <c r="H13" s="8"/>
      <c r="I13" s="107">
        <f t="shared" si="1"/>
        <v>1</v>
      </c>
      <c r="J13" s="107">
        <f t="shared" si="2"/>
        <v>1</v>
      </c>
    </row>
    <row r="14" spans="1:10" s="9" customFormat="1" ht="12" customHeight="1">
      <c r="A14" s="73" t="s">
        <v>76</v>
      </c>
      <c r="B14" s="25">
        <v>3</v>
      </c>
      <c r="C14" s="7" t="s">
        <v>11</v>
      </c>
      <c r="D14" s="8">
        <f t="shared" si="0"/>
        <v>30</v>
      </c>
      <c r="E14" s="8">
        <v>15</v>
      </c>
      <c r="F14" s="7">
        <v>5</v>
      </c>
      <c r="G14" s="7">
        <v>10</v>
      </c>
      <c r="H14" s="8"/>
      <c r="I14" s="107">
        <f t="shared" si="1"/>
        <v>1</v>
      </c>
      <c r="J14" s="107">
        <f t="shared" si="2"/>
        <v>1</v>
      </c>
    </row>
    <row r="15" spans="1:10" s="9" customFormat="1" ht="12" customHeight="1">
      <c r="A15" s="84" t="s">
        <v>68</v>
      </c>
      <c r="B15" s="74">
        <v>1</v>
      </c>
      <c r="C15" s="69" t="s">
        <v>11</v>
      </c>
      <c r="D15" s="23">
        <f t="shared" si="0"/>
        <v>10</v>
      </c>
      <c r="E15" s="23">
        <v>10</v>
      </c>
      <c r="F15" s="23"/>
      <c r="G15" s="26"/>
      <c r="H15" s="23"/>
      <c r="I15" s="107">
        <f t="shared" si="1"/>
        <v>0.67</v>
      </c>
      <c r="J15" s="107">
        <f t="shared" si="2"/>
        <v>0</v>
      </c>
    </row>
    <row r="16" spans="1:10" s="9" customFormat="1" ht="12" customHeight="1">
      <c r="A16" s="84" t="s">
        <v>69</v>
      </c>
      <c r="B16" s="74">
        <v>1</v>
      </c>
      <c r="C16" s="69" t="s">
        <v>11</v>
      </c>
      <c r="D16" s="23">
        <f t="shared" si="0"/>
        <v>10</v>
      </c>
      <c r="E16" s="23">
        <v>10</v>
      </c>
      <c r="F16" s="23"/>
      <c r="G16" s="26"/>
      <c r="H16" s="23"/>
      <c r="I16" s="107">
        <f t="shared" si="1"/>
        <v>0.67</v>
      </c>
      <c r="J16" s="107">
        <f t="shared" si="2"/>
        <v>0</v>
      </c>
    </row>
    <row r="17" spans="1:10" s="70" customFormat="1" ht="12" customHeight="1">
      <c r="A17" s="84" t="s">
        <v>70</v>
      </c>
      <c r="B17" s="74">
        <v>1</v>
      </c>
      <c r="C17" s="69" t="s">
        <v>11</v>
      </c>
      <c r="D17" s="23">
        <f t="shared" si="0"/>
        <v>10</v>
      </c>
      <c r="E17" s="23">
        <v>10</v>
      </c>
      <c r="F17" s="23"/>
      <c r="G17" s="26"/>
      <c r="H17" s="23"/>
      <c r="I17" s="107">
        <f t="shared" si="1"/>
        <v>0.67</v>
      </c>
      <c r="J17" s="107">
        <f t="shared" si="2"/>
        <v>0</v>
      </c>
    </row>
    <row r="18" spans="1:10" s="70" customFormat="1" ht="12" customHeight="1">
      <c r="A18" s="82" t="s">
        <v>12</v>
      </c>
      <c r="B18" s="29">
        <f>SUM(B6:B17)</f>
        <v>30</v>
      </c>
      <c r="C18" s="83">
        <f>COUNTIF(C6:C17,"e")</f>
        <v>2</v>
      </c>
      <c r="D18" s="29">
        <f>SUM(D6:D17)</f>
        <v>345</v>
      </c>
      <c r="E18" s="29">
        <f>SUM(E6:E17)</f>
        <v>150</v>
      </c>
      <c r="F18" s="29">
        <f>SUM(F6:F17)</f>
        <v>55</v>
      </c>
      <c r="G18" s="29">
        <f>SUM(G6:G17)</f>
        <v>140</v>
      </c>
      <c r="H18" s="29">
        <f>SUM(H6:H17)</f>
        <v>0</v>
      </c>
      <c r="I18" s="108">
        <f t="shared" si="1"/>
        <v>10</v>
      </c>
      <c r="J18" s="108">
        <f t="shared" si="2"/>
        <v>13</v>
      </c>
    </row>
    <row r="19" spans="1:10" s="70" customFormat="1" ht="12" customHeight="1">
      <c r="A19" s="45" t="s">
        <v>15</v>
      </c>
      <c r="B19" s="30"/>
      <c r="C19" s="30"/>
      <c r="D19" s="30"/>
      <c r="E19" s="30"/>
      <c r="F19" s="30"/>
      <c r="G19" s="30"/>
      <c r="H19" s="30"/>
      <c r="I19" s="107"/>
      <c r="J19" s="107"/>
    </row>
    <row r="20" spans="1:10" s="9" customFormat="1" ht="12" customHeight="1">
      <c r="A20" s="84" t="s">
        <v>36</v>
      </c>
      <c r="B20" s="8">
        <v>2</v>
      </c>
      <c r="C20" s="7" t="s">
        <v>11</v>
      </c>
      <c r="D20" s="28">
        <f aca="true" t="shared" si="3" ref="D20:D29">SUM(E20:H20)</f>
        <v>30</v>
      </c>
      <c r="E20" s="7">
        <v>15</v>
      </c>
      <c r="F20" s="7">
        <v>5</v>
      </c>
      <c r="G20" s="7">
        <v>10</v>
      </c>
      <c r="H20" s="8"/>
      <c r="I20" s="107">
        <f aca="true" t="shared" si="4" ref="I20:I39">ROUNDUP(E20/15,2)</f>
        <v>1</v>
      </c>
      <c r="J20" s="107">
        <f aca="true" t="shared" si="5" ref="J20:J39">ROUNDUP((F20+G20+H20)/15,2)</f>
        <v>1</v>
      </c>
    </row>
    <row r="21" spans="1:10" s="70" customFormat="1" ht="12" customHeight="1">
      <c r="A21" s="73" t="s">
        <v>88</v>
      </c>
      <c r="B21" s="8">
        <v>2</v>
      </c>
      <c r="C21" s="59" t="s">
        <v>11</v>
      </c>
      <c r="D21" s="47">
        <f t="shared" si="3"/>
        <v>30</v>
      </c>
      <c r="E21" s="59">
        <v>15</v>
      </c>
      <c r="F21" s="59">
        <v>5</v>
      </c>
      <c r="G21" s="59">
        <v>10</v>
      </c>
      <c r="H21" s="22"/>
      <c r="I21" s="107">
        <f t="shared" si="4"/>
        <v>1</v>
      </c>
      <c r="J21" s="107">
        <f t="shared" si="5"/>
        <v>1</v>
      </c>
    </row>
    <row r="22" spans="1:10" s="9" customFormat="1" ht="12" customHeight="1">
      <c r="A22" s="84" t="s">
        <v>55</v>
      </c>
      <c r="B22" s="74">
        <v>3</v>
      </c>
      <c r="C22" s="69" t="s">
        <v>11</v>
      </c>
      <c r="D22" s="23">
        <f t="shared" si="3"/>
        <v>30</v>
      </c>
      <c r="E22" s="69">
        <v>15</v>
      </c>
      <c r="F22" s="69">
        <v>5</v>
      </c>
      <c r="G22" s="69">
        <v>10</v>
      </c>
      <c r="H22" s="23"/>
      <c r="I22" s="107">
        <f t="shared" si="4"/>
        <v>1</v>
      </c>
      <c r="J22" s="107">
        <f t="shared" si="5"/>
        <v>1</v>
      </c>
    </row>
    <row r="23" spans="1:10" s="9" customFormat="1" ht="12" customHeight="1">
      <c r="A23" s="84" t="s">
        <v>35</v>
      </c>
      <c r="B23" s="74">
        <v>4</v>
      </c>
      <c r="C23" s="69" t="s">
        <v>10</v>
      </c>
      <c r="D23" s="23">
        <f t="shared" si="3"/>
        <v>45</v>
      </c>
      <c r="E23" s="23">
        <v>15</v>
      </c>
      <c r="F23" s="23">
        <v>10</v>
      </c>
      <c r="G23" s="26">
        <v>20</v>
      </c>
      <c r="H23" s="23"/>
      <c r="I23" s="107">
        <f t="shared" si="4"/>
        <v>1</v>
      </c>
      <c r="J23" s="107">
        <f t="shared" si="5"/>
        <v>2</v>
      </c>
    </row>
    <row r="24" spans="1:10" s="9" customFormat="1" ht="12" customHeight="1">
      <c r="A24" s="73" t="s">
        <v>67</v>
      </c>
      <c r="B24" s="25">
        <v>3</v>
      </c>
      <c r="C24" s="7" t="s">
        <v>10</v>
      </c>
      <c r="D24" s="8">
        <f>SUM(E24:H24)</f>
        <v>30</v>
      </c>
      <c r="E24" s="8">
        <v>15</v>
      </c>
      <c r="F24" s="8">
        <v>5</v>
      </c>
      <c r="G24" s="13">
        <v>10</v>
      </c>
      <c r="H24" s="8"/>
      <c r="I24" s="107">
        <f t="shared" si="4"/>
        <v>1</v>
      </c>
      <c r="J24" s="107">
        <f t="shared" si="5"/>
        <v>1</v>
      </c>
    </row>
    <row r="25" spans="1:10" s="70" customFormat="1" ht="12" customHeight="1">
      <c r="A25" s="90" t="s">
        <v>30</v>
      </c>
      <c r="B25" s="28">
        <v>3</v>
      </c>
      <c r="C25" s="69" t="s">
        <v>11</v>
      </c>
      <c r="D25" s="23">
        <f t="shared" si="3"/>
        <v>30</v>
      </c>
      <c r="E25" s="69">
        <v>15</v>
      </c>
      <c r="F25" s="69">
        <v>5</v>
      </c>
      <c r="G25" s="69">
        <v>10</v>
      </c>
      <c r="H25" s="23"/>
      <c r="I25" s="107">
        <f t="shared" si="4"/>
        <v>1</v>
      </c>
      <c r="J25" s="107">
        <f t="shared" si="5"/>
        <v>1</v>
      </c>
    </row>
    <row r="26" spans="1:10" s="9" customFormat="1" ht="12" customHeight="1">
      <c r="A26" s="73" t="s">
        <v>83</v>
      </c>
      <c r="B26" s="28">
        <v>4</v>
      </c>
      <c r="C26" s="69" t="s">
        <v>11</v>
      </c>
      <c r="D26" s="23">
        <f t="shared" si="3"/>
        <v>45</v>
      </c>
      <c r="E26" s="69">
        <v>15</v>
      </c>
      <c r="F26" s="69">
        <v>10</v>
      </c>
      <c r="G26" s="69">
        <v>20</v>
      </c>
      <c r="H26" s="23"/>
      <c r="I26" s="107">
        <f t="shared" si="4"/>
        <v>1</v>
      </c>
      <c r="J26" s="107">
        <f t="shared" si="5"/>
        <v>2</v>
      </c>
    </row>
    <row r="27" spans="1:10" s="9" customFormat="1" ht="12" customHeight="1">
      <c r="A27" s="73" t="s">
        <v>27</v>
      </c>
      <c r="B27" s="8">
        <v>4</v>
      </c>
      <c r="C27" s="75" t="s">
        <v>11</v>
      </c>
      <c r="D27" s="33">
        <f t="shared" si="3"/>
        <v>45</v>
      </c>
      <c r="E27" s="85">
        <v>15</v>
      </c>
      <c r="F27" s="69">
        <v>10</v>
      </c>
      <c r="G27" s="69">
        <v>20</v>
      </c>
      <c r="H27" s="33"/>
      <c r="I27" s="107">
        <f t="shared" si="4"/>
        <v>1</v>
      </c>
      <c r="J27" s="107">
        <f t="shared" si="5"/>
        <v>2</v>
      </c>
    </row>
    <row r="28" spans="1:10" s="9" customFormat="1" ht="12" customHeight="1">
      <c r="A28" s="73" t="s">
        <v>72</v>
      </c>
      <c r="B28" s="8">
        <v>4</v>
      </c>
      <c r="C28" s="7" t="s">
        <v>10</v>
      </c>
      <c r="D28" s="8">
        <f t="shared" si="3"/>
        <v>45</v>
      </c>
      <c r="E28" s="69">
        <v>15</v>
      </c>
      <c r="F28" s="69">
        <v>10</v>
      </c>
      <c r="G28" s="69">
        <v>20</v>
      </c>
      <c r="H28" s="25"/>
      <c r="I28" s="107">
        <f t="shared" si="4"/>
        <v>1</v>
      </c>
      <c r="J28" s="107">
        <f t="shared" si="5"/>
        <v>2</v>
      </c>
    </row>
    <row r="29" spans="1:10" s="70" customFormat="1" ht="12" customHeight="1">
      <c r="A29" s="73" t="s">
        <v>18</v>
      </c>
      <c r="B29" s="8">
        <v>1</v>
      </c>
      <c r="C29" s="7" t="s">
        <v>11</v>
      </c>
      <c r="D29" s="8">
        <f t="shared" si="3"/>
        <v>15</v>
      </c>
      <c r="E29" s="8"/>
      <c r="F29" s="8"/>
      <c r="G29" s="13">
        <v>15</v>
      </c>
      <c r="H29" s="8"/>
      <c r="I29" s="107">
        <f t="shared" si="4"/>
        <v>0</v>
      </c>
      <c r="J29" s="107">
        <f t="shared" si="5"/>
        <v>1</v>
      </c>
    </row>
    <row r="30" spans="1:10" s="9" customFormat="1" ht="12" customHeight="1">
      <c r="A30" s="82" t="s">
        <v>12</v>
      </c>
      <c r="B30" s="29">
        <f>SUM(B20:B29)</f>
        <v>30</v>
      </c>
      <c r="C30" s="83">
        <f>COUNTIF(C20:C29,"e")</f>
        <v>3</v>
      </c>
      <c r="D30" s="29">
        <f>SUM(D20:D29)</f>
        <v>345</v>
      </c>
      <c r="E30" s="29">
        <f>SUM(E20:E29)</f>
        <v>135</v>
      </c>
      <c r="F30" s="29">
        <f>SUM(F20:F29)</f>
        <v>65</v>
      </c>
      <c r="G30" s="29">
        <f>SUM(G20:G29)</f>
        <v>145</v>
      </c>
      <c r="H30" s="29">
        <f>SUM(H20:H29)</f>
        <v>0</v>
      </c>
      <c r="I30" s="108">
        <f t="shared" si="4"/>
        <v>9</v>
      </c>
      <c r="J30" s="108">
        <f t="shared" si="5"/>
        <v>14</v>
      </c>
    </row>
    <row r="31" spans="1:10" s="9" customFormat="1" ht="12" customHeight="1">
      <c r="A31" s="46" t="s">
        <v>16</v>
      </c>
      <c r="B31" s="27"/>
      <c r="C31" s="27"/>
      <c r="D31" s="27"/>
      <c r="E31" s="27"/>
      <c r="F31" s="27"/>
      <c r="G31" s="27"/>
      <c r="H31" s="27"/>
      <c r="I31" s="107"/>
      <c r="J31" s="107"/>
    </row>
    <row r="32" spans="1:10" s="9" customFormat="1" ht="12" customHeight="1">
      <c r="A32" s="84" t="s">
        <v>37</v>
      </c>
      <c r="B32" s="25">
        <v>2</v>
      </c>
      <c r="C32" s="7" t="s">
        <v>11</v>
      </c>
      <c r="D32" s="8">
        <f aca="true" t="shared" si="6" ref="D32:D38">SUM(E32:H32)</f>
        <v>30</v>
      </c>
      <c r="E32" s="8">
        <v>15</v>
      </c>
      <c r="F32" s="8">
        <v>5</v>
      </c>
      <c r="G32" s="13">
        <v>10</v>
      </c>
      <c r="H32" s="8"/>
      <c r="I32" s="107">
        <f t="shared" si="4"/>
        <v>1</v>
      </c>
      <c r="J32" s="107">
        <f t="shared" si="5"/>
        <v>1</v>
      </c>
    </row>
    <row r="33" spans="1:10" s="9" customFormat="1" ht="12" customHeight="1">
      <c r="A33" s="84" t="s">
        <v>71</v>
      </c>
      <c r="B33" s="91">
        <v>1</v>
      </c>
      <c r="C33" s="7" t="s">
        <v>11</v>
      </c>
      <c r="D33" s="8">
        <f t="shared" si="6"/>
        <v>15</v>
      </c>
      <c r="E33" s="8">
        <v>15</v>
      </c>
      <c r="F33" s="8"/>
      <c r="G33" s="13"/>
      <c r="H33" s="8"/>
      <c r="I33" s="107">
        <f t="shared" si="4"/>
        <v>1</v>
      </c>
      <c r="J33" s="107">
        <f t="shared" si="5"/>
        <v>0</v>
      </c>
    </row>
    <row r="34" spans="1:10" s="9" customFormat="1" ht="12" customHeight="1">
      <c r="A34" s="73" t="s">
        <v>25</v>
      </c>
      <c r="B34" s="8">
        <v>4</v>
      </c>
      <c r="C34" s="7" t="s">
        <v>10</v>
      </c>
      <c r="D34" s="8">
        <f t="shared" si="6"/>
        <v>45</v>
      </c>
      <c r="E34" s="8">
        <v>15</v>
      </c>
      <c r="F34" s="8">
        <v>10</v>
      </c>
      <c r="G34" s="13">
        <v>20</v>
      </c>
      <c r="H34" s="8"/>
      <c r="I34" s="107">
        <f t="shared" si="4"/>
        <v>1</v>
      </c>
      <c r="J34" s="107">
        <f t="shared" si="5"/>
        <v>2</v>
      </c>
    </row>
    <row r="35" spans="1:10" s="9" customFormat="1" ht="12" customHeight="1">
      <c r="A35" s="73" t="s">
        <v>23</v>
      </c>
      <c r="B35" s="8">
        <v>3</v>
      </c>
      <c r="C35" s="7" t="s">
        <v>10</v>
      </c>
      <c r="D35" s="8">
        <f t="shared" si="6"/>
        <v>45</v>
      </c>
      <c r="E35" s="8">
        <v>15</v>
      </c>
      <c r="F35" s="8">
        <v>10</v>
      </c>
      <c r="G35" s="13">
        <v>20</v>
      </c>
      <c r="H35" s="8"/>
      <c r="I35" s="107">
        <f t="shared" si="4"/>
        <v>1</v>
      </c>
      <c r="J35" s="107">
        <f t="shared" si="5"/>
        <v>2</v>
      </c>
    </row>
    <row r="36" spans="1:10" s="9" customFormat="1" ht="12" customHeight="1">
      <c r="A36" s="73" t="s">
        <v>24</v>
      </c>
      <c r="B36" s="25">
        <v>3</v>
      </c>
      <c r="C36" s="7" t="s">
        <v>11</v>
      </c>
      <c r="D36" s="8">
        <f t="shared" si="6"/>
        <v>45</v>
      </c>
      <c r="E36" s="23">
        <v>15</v>
      </c>
      <c r="F36" s="23">
        <v>10</v>
      </c>
      <c r="G36" s="26">
        <v>20</v>
      </c>
      <c r="H36" s="25"/>
      <c r="I36" s="107">
        <f t="shared" si="4"/>
        <v>1</v>
      </c>
      <c r="J36" s="107">
        <f t="shared" si="5"/>
        <v>2</v>
      </c>
    </row>
    <row r="37" spans="1:10" s="14" customFormat="1" ht="12.75">
      <c r="A37" s="73" t="s">
        <v>17</v>
      </c>
      <c r="B37" s="8">
        <v>2</v>
      </c>
      <c r="C37" s="7" t="s">
        <v>11</v>
      </c>
      <c r="D37" s="8">
        <f t="shared" si="6"/>
        <v>30</v>
      </c>
      <c r="E37" s="8"/>
      <c r="F37" s="8"/>
      <c r="G37" s="13">
        <v>30</v>
      </c>
      <c r="H37" s="8"/>
      <c r="I37" s="107">
        <f t="shared" si="4"/>
        <v>0</v>
      </c>
      <c r="J37" s="107">
        <f t="shared" si="5"/>
        <v>2</v>
      </c>
    </row>
    <row r="38" spans="1:10" ht="12.75">
      <c r="A38" s="73" t="s">
        <v>57</v>
      </c>
      <c r="B38" s="22">
        <v>15</v>
      </c>
      <c r="C38" s="59" t="s">
        <v>10</v>
      </c>
      <c r="D38" s="22">
        <f t="shared" si="6"/>
        <v>0</v>
      </c>
      <c r="E38" s="22"/>
      <c r="F38" s="22"/>
      <c r="G38" s="22"/>
      <c r="H38" s="47"/>
      <c r="I38" s="107">
        <f t="shared" si="4"/>
        <v>0</v>
      </c>
      <c r="J38" s="107">
        <f t="shared" si="5"/>
        <v>0</v>
      </c>
    </row>
    <row r="39" spans="1:10" ht="13.5">
      <c r="A39" s="86" t="s">
        <v>12</v>
      </c>
      <c r="B39" s="62">
        <f>SUM(B32:B38)</f>
        <v>30</v>
      </c>
      <c r="C39" s="87">
        <f>COUNTIF(C32:C38,"e")</f>
        <v>3</v>
      </c>
      <c r="D39" s="62">
        <f>SUM(D32:D38)</f>
        <v>210</v>
      </c>
      <c r="E39" s="62">
        <f>SUM(E32:E38)</f>
        <v>75</v>
      </c>
      <c r="F39" s="62">
        <f>SUM(F32:F38)</f>
        <v>35</v>
      </c>
      <c r="G39" s="62">
        <f>SUM(G32:G38)</f>
        <v>100</v>
      </c>
      <c r="H39" s="62"/>
      <c r="I39" s="108">
        <f t="shared" si="4"/>
        <v>5</v>
      </c>
      <c r="J39" s="108">
        <f t="shared" si="5"/>
        <v>9</v>
      </c>
    </row>
    <row r="40" spans="1:10" ht="12.75" customHeight="1">
      <c r="A40" s="88" t="s">
        <v>19</v>
      </c>
      <c r="B40" s="62">
        <f aca="true" t="shared" si="7" ref="B40:G40">B18+B30+B39</f>
        <v>90</v>
      </c>
      <c r="C40" s="62">
        <f t="shared" si="7"/>
        <v>8</v>
      </c>
      <c r="D40" s="62">
        <f t="shared" si="7"/>
        <v>900</v>
      </c>
      <c r="E40" s="62">
        <f t="shared" si="7"/>
        <v>360</v>
      </c>
      <c r="F40" s="62">
        <f t="shared" si="7"/>
        <v>155</v>
      </c>
      <c r="G40" s="62">
        <f t="shared" si="7"/>
        <v>385</v>
      </c>
      <c r="H40" s="62">
        <f>H39+H30+H18</f>
        <v>0</v>
      </c>
      <c r="I40" s="63"/>
      <c r="J40" s="63"/>
    </row>
    <row r="41" spans="1:10" ht="12.75" customHeight="1">
      <c r="A41" s="58" t="s">
        <v>20</v>
      </c>
      <c r="B41" s="64"/>
      <c r="C41" s="65"/>
      <c r="D41" s="89"/>
      <c r="E41" s="67">
        <f>(E40/D40)*100</f>
        <v>40</v>
      </c>
      <c r="F41" s="67">
        <f>(F40/D40)*100</f>
        <v>17.22222222222222</v>
      </c>
      <c r="G41" s="67">
        <f>(G40/D40)*100</f>
        <v>42.77777777777778</v>
      </c>
      <c r="H41" s="67">
        <f>(H40/D40)*100</f>
        <v>0</v>
      </c>
      <c r="I41" s="68"/>
      <c r="J41" s="68"/>
    </row>
    <row r="42" spans="1:10" ht="12.75" customHeight="1">
      <c r="A42" s="77"/>
      <c r="B42" s="78"/>
      <c r="C42" s="52"/>
      <c r="D42" s="79"/>
      <c r="E42" s="80"/>
      <c r="F42" s="80"/>
      <c r="G42" s="80"/>
      <c r="H42" s="80"/>
      <c r="I42" s="81"/>
      <c r="J42" s="81"/>
    </row>
    <row r="43" spans="1:10" ht="12.75" customHeight="1">
      <c r="A43" s="118" t="s">
        <v>81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2.7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ht="12.75" customHeight="1">
      <c r="A46" s="117" t="s">
        <v>13</v>
      </c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53.25" customHeight="1">
      <c r="A47" s="113" t="str">
        <f>A2</f>
        <v>Kierunek TRANSPORT I LOGISTYKA,                                                                                                                                                           specjalność INŻYNIERIA TRANSPORTU I SPEDYCJA, studia stacjonarne drugiego stopnia.                         
Plan studiów zgodny z Uchwałą nr 30/2023-2024 Senatu UP w Lublinie z dnia 26 kwietnia 2024 r.                                                                       Obowiązuje od naboru 2024/2025      zał. 4b</v>
      </c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2.75">
      <c r="A48" s="31"/>
      <c r="J48" s="5"/>
    </row>
    <row r="49" spans="1:10" ht="87.75">
      <c r="A49" s="32" t="s">
        <v>0</v>
      </c>
      <c r="B49" s="18" t="s">
        <v>1</v>
      </c>
      <c r="C49" s="19" t="s">
        <v>2</v>
      </c>
      <c r="D49" s="19" t="s">
        <v>3</v>
      </c>
      <c r="E49" s="20" t="s">
        <v>4</v>
      </c>
      <c r="F49" s="21" t="s">
        <v>5</v>
      </c>
      <c r="G49" s="21" t="s">
        <v>6</v>
      </c>
      <c r="H49" s="19" t="s">
        <v>7</v>
      </c>
      <c r="I49" s="20" t="s">
        <v>8</v>
      </c>
      <c r="J49" s="20" t="s">
        <v>9</v>
      </c>
    </row>
    <row r="50" spans="1:10" ht="12.75">
      <c r="A50" s="111" t="s">
        <v>47</v>
      </c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36" t="s">
        <v>31</v>
      </c>
      <c r="B51" s="24">
        <v>2</v>
      </c>
      <c r="C51" s="7" t="s">
        <v>11</v>
      </c>
      <c r="D51" s="8">
        <f>SUM(E51:H51)</f>
        <v>30</v>
      </c>
      <c r="E51" s="8">
        <v>15</v>
      </c>
      <c r="F51" s="8">
        <v>5</v>
      </c>
      <c r="G51" s="13">
        <v>10</v>
      </c>
      <c r="H51" s="8"/>
      <c r="I51" s="8">
        <f>ROUNDUP(E51/15,0)</f>
        <v>1</v>
      </c>
      <c r="J51" s="8">
        <f>ROUNDUP((F51+G51+H51)/15,0)</f>
        <v>1</v>
      </c>
    </row>
    <row r="52" spans="1:10" ht="12.75">
      <c r="A52" s="36" t="s">
        <v>53</v>
      </c>
      <c r="B52" s="24">
        <v>2</v>
      </c>
      <c r="C52" s="7" t="s">
        <v>11</v>
      </c>
      <c r="D52" s="8">
        <f>SUM(E52:H52)</f>
        <v>30</v>
      </c>
      <c r="E52" s="8">
        <v>15</v>
      </c>
      <c r="F52" s="8">
        <v>5</v>
      </c>
      <c r="G52" s="13">
        <v>10</v>
      </c>
      <c r="H52" s="8"/>
      <c r="I52" s="8">
        <f>ROUNDUP(E52/15,0)</f>
        <v>1</v>
      </c>
      <c r="J52" s="8">
        <f>ROUNDUP((F52+G52+H52)/15,0)</f>
        <v>1</v>
      </c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 t="s">
        <v>45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ht="12.75">
      <c r="A55" s="36" t="s">
        <v>62</v>
      </c>
      <c r="B55" s="24">
        <v>2</v>
      </c>
      <c r="C55" s="7" t="s">
        <v>11</v>
      </c>
      <c r="D55" s="8">
        <f>SUM(E55:H55)</f>
        <v>30</v>
      </c>
      <c r="E55" s="8">
        <v>15</v>
      </c>
      <c r="F55" s="8">
        <v>5</v>
      </c>
      <c r="G55" s="13">
        <v>10</v>
      </c>
      <c r="H55" s="8"/>
      <c r="I55" s="8">
        <f>ROUNDUP(E55/15,0)</f>
        <v>1</v>
      </c>
      <c r="J55" s="8">
        <f>ROUNDUP((F55+G55+H55)/15,0)</f>
        <v>1</v>
      </c>
    </row>
    <row r="56" spans="1:10" ht="12.75">
      <c r="A56" s="36" t="s">
        <v>63</v>
      </c>
      <c r="B56" s="24">
        <v>2</v>
      </c>
      <c r="C56" s="7" t="s">
        <v>11</v>
      </c>
      <c r="D56" s="8">
        <f>SUM(E56:H56)</f>
        <v>30</v>
      </c>
      <c r="E56" s="8">
        <v>15</v>
      </c>
      <c r="F56" s="8">
        <v>5</v>
      </c>
      <c r="G56" s="13">
        <v>10</v>
      </c>
      <c r="H56" s="8"/>
      <c r="I56" s="8">
        <f>ROUNDUP(E56/15,0)</f>
        <v>1</v>
      </c>
      <c r="J56" s="8">
        <f>ROUNDUP((F56+G56+H56)/15,0)</f>
        <v>1</v>
      </c>
    </row>
    <row r="57" spans="1:10" ht="12.75">
      <c r="A57" s="72" t="s">
        <v>64</v>
      </c>
      <c r="B57" s="24">
        <v>2</v>
      </c>
      <c r="C57" s="7" t="s">
        <v>11</v>
      </c>
      <c r="D57" s="8">
        <f>SUM(E57:H57)</f>
        <v>30</v>
      </c>
      <c r="E57" s="8">
        <v>15</v>
      </c>
      <c r="F57" s="8">
        <v>5</v>
      </c>
      <c r="G57" s="13">
        <v>10</v>
      </c>
      <c r="H57" s="8"/>
      <c r="I57" s="8">
        <f>ROUNDUP(E57/15,0)</f>
        <v>1</v>
      </c>
      <c r="J57" s="8">
        <f>ROUNDUP((F57+G57+H57)/15,0)</f>
        <v>1</v>
      </c>
    </row>
    <row r="58" spans="1:10" ht="12.75">
      <c r="A58" s="72" t="s">
        <v>65</v>
      </c>
      <c r="B58" s="24">
        <v>2</v>
      </c>
      <c r="C58" s="7" t="s">
        <v>11</v>
      </c>
      <c r="D58" s="8">
        <f>SUM(E58:H58)</f>
        <v>30</v>
      </c>
      <c r="E58" s="8">
        <v>15</v>
      </c>
      <c r="F58" s="8">
        <v>5</v>
      </c>
      <c r="G58" s="13">
        <v>10</v>
      </c>
      <c r="H58" s="8"/>
      <c r="I58" s="8">
        <f>ROUNDUP(E58/15,0)</f>
        <v>1</v>
      </c>
      <c r="J58" s="8">
        <f>ROUNDUP((F58+G58+H58)/15,0)</f>
        <v>1</v>
      </c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5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5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5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5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5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5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5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5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5"/>
    </row>
    <row r="68" spans="1:10" ht="12.75">
      <c r="A68" s="43"/>
      <c r="B68" s="43"/>
      <c r="C68" s="43"/>
      <c r="D68" s="43"/>
      <c r="E68" s="43"/>
      <c r="F68" s="43"/>
      <c r="G68" s="43"/>
      <c r="H68" s="43"/>
      <c r="I68" s="43"/>
      <c r="J68" s="5"/>
    </row>
    <row r="69" spans="1:10" ht="12.75">
      <c r="A69" s="43"/>
      <c r="B69" s="43"/>
      <c r="C69" s="43"/>
      <c r="D69" s="43"/>
      <c r="E69" s="43"/>
      <c r="F69" s="43"/>
      <c r="G69" s="43"/>
      <c r="H69" s="43"/>
      <c r="I69" s="43"/>
      <c r="J69" s="5"/>
    </row>
    <row r="70" spans="1:10" ht="12.75">
      <c r="A70" s="43"/>
      <c r="B70" s="43"/>
      <c r="C70" s="43"/>
      <c r="D70" s="43"/>
      <c r="E70" s="43"/>
      <c r="F70" s="43"/>
      <c r="G70" s="43"/>
      <c r="H70" s="43"/>
      <c r="I70" s="43"/>
      <c r="J70" s="5"/>
    </row>
    <row r="71" spans="1:10" ht="12.75">
      <c r="A71" s="43"/>
      <c r="B71" s="43"/>
      <c r="C71" s="43"/>
      <c r="D71" s="43"/>
      <c r="E71" s="43"/>
      <c r="F71" s="43"/>
      <c r="G71" s="43"/>
      <c r="H71" s="43"/>
      <c r="I71" s="43"/>
      <c r="J71" s="5"/>
    </row>
    <row r="72" spans="1:10" ht="12.75">
      <c r="A72" s="43"/>
      <c r="B72" s="43"/>
      <c r="C72" s="43"/>
      <c r="D72" s="43"/>
      <c r="E72" s="43"/>
      <c r="F72" s="43"/>
      <c r="G72" s="43"/>
      <c r="H72" s="43"/>
      <c r="I72" s="43"/>
      <c r="J72" s="5"/>
    </row>
    <row r="73" spans="1:10" ht="12.75">
      <c r="A73" s="43"/>
      <c r="B73" s="43"/>
      <c r="C73" s="43"/>
      <c r="D73" s="43"/>
      <c r="E73" s="43"/>
      <c r="F73" s="43"/>
      <c r="G73" s="43"/>
      <c r="H73" s="43"/>
      <c r="I73" s="43"/>
      <c r="J73" s="5"/>
    </row>
    <row r="74" spans="1:10" ht="12.75">
      <c r="A74" s="43"/>
      <c r="B74" s="43"/>
      <c r="C74" s="43"/>
      <c r="D74" s="43"/>
      <c r="E74" s="43"/>
      <c r="F74" s="43"/>
      <c r="G74" s="43"/>
      <c r="H74" s="43"/>
      <c r="I74" s="43"/>
      <c r="J74" s="5"/>
    </row>
    <row r="75" spans="1:10" ht="12.75">
      <c r="A75" s="43"/>
      <c r="B75" s="43"/>
      <c r="C75" s="43"/>
      <c r="D75" s="43"/>
      <c r="E75" s="43"/>
      <c r="F75" s="43"/>
      <c r="G75" s="43"/>
      <c r="H75" s="43"/>
      <c r="I75" s="43"/>
      <c r="J75" s="5"/>
    </row>
    <row r="76" spans="1:10" ht="12.75">
      <c r="A76" s="43"/>
      <c r="B76" s="43"/>
      <c r="C76" s="43"/>
      <c r="D76" s="43"/>
      <c r="E76" s="43"/>
      <c r="F76" s="43"/>
      <c r="G76" s="43"/>
      <c r="H76" s="43"/>
      <c r="I76" s="43"/>
      <c r="J76" s="5"/>
    </row>
  </sheetData>
  <sheetProtection/>
  <mergeCells count="9">
    <mergeCell ref="A50:J50"/>
    <mergeCell ref="A53:J53"/>
    <mergeCell ref="A54:J54"/>
    <mergeCell ref="A1:J1"/>
    <mergeCell ref="A2:J2"/>
    <mergeCell ref="A5:J5"/>
    <mergeCell ref="A46:J46"/>
    <mergeCell ref="A47:J47"/>
    <mergeCell ref="A43:J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Normal="99" zoomScaleSheetLayoutView="100" zoomScalePageLayoutView="0" workbookViewId="0" topLeftCell="A1">
      <selection activeCell="A61" sqref="A55:A61"/>
    </sheetView>
  </sheetViews>
  <sheetFormatPr defaultColWidth="13.00390625" defaultRowHeight="12.75"/>
  <cols>
    <col min="1" max="1" width="40.7109375" style="1" customWidth="1"/>
    <col min="2" max="2" width="6.28125" style="44" customWidth="1"/>
    <col min="3" max="9" width="6.28125" style="2" customWidth="1"/>
    <col min="10" max="10" width="6.28125" style="3" customWidth="1"/>
    <col min="11" max="16384" width="13.00390625" style="43" customWidth="1"/>
  </cols>
  <sheetData>
    <row r="1" spans="1:10" ht="12.7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" customHeight="1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2.75">
      <c r="J3" s="5"/>
    </row>
    <row r="4" spans="1:10" s="6" customFormat="1" ht="84" customHeight="1">
      <c r="A4" s="17" t="s">
        <v>0</v>
      </c>
      <c r="B4" s="18" t="s">
        <v>1</v>
      </c>
      <c r="C4" s="19" t="s">
        <v>2</v>
      </c>
      <c r="D4" s="19" t="s">
        <v>3</v>
      </c>
      <c r="E4" s="20" t="s">
        <v>4</v>
      </c>
      <c r="F4" s="21" t="s">
        <v>5</v>
      </c>
      <c r="G4" s="21" t="s">
        <v>6</v>
      </c>
      <c r="H4" s="19" t="s">
        <v>7</v>
      </c>
      <c r="I4" s="20" t="s">
        <v>8</v>
      </c>
      <c r="J4" s="20" t="s">
        <v>9</v>
      </c>
    </row>
    <row r="5" spans="1:10" s="6" customFormat="1" ht="12.75" customHeight="1">
      <c r="A5" s="114" t="s">
        <v>14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s="70" customFormat="1" ht="12" customHeight="1">
      <c r="A6" s="37" t="s">
        <v>56</v>
      </c>
      <c r="B6" s="8">
        <v>2</v>
      </c>
      <c r="C6" s="7" t="s">
        <v>11</v>
      </c>
      <c r="D6" s="28">
        <f>SUM(E6:H6)</f>
        <v>30</v>
      </c>
      <c r="E6" s="69"/>
      <c r="F6" s="69"/>
      <c r="G6" s="69">
        <v>30</v>
      </c>
      <c r="H6" s="25"/>
      <c r="I6" s="107">
        <f>ROUNDUP(E6/15,2)</f>
        <v>0</v>
      </c>
      <c r="J6" s="107">
        <f>ROUNDUP((F6+G6+H6)/15,2)</f>
        <v>2</v>
      </c>
    </row>
    <row r="7" spans="1:10" s="9" customFormat="1" ht="12" customHeight="1">
      <c r="A7" s="123" t="s">
        <v>80</v>
      </c>
      <c r="B7" s="8">
        <v>2</v>
      </c>
      <c r="C7" s="7" t="s">
        <v>10</v>
      </c>
      <c r="D7" s="28">
        <f>SUM(E7:H7)</f>
        <v>30</v>
      </c>
      <c r="E7" s="69">
        <v>15</v>
      </c>
      <c r="F7" s="69">
        <v>5</v>
      </c>
      <c r="G7" s="69">
        <v>10</v>
      </c>
      <c r="H7" s="23"/>
      <c r="I7" s="107">
        <f aca="true" t="shared" si="0" ref="I7:I18">ROUNDUP(E7/15,2)</f>
        <v>1</v>
      </c>
      <c r="J7" s="107">
        <f aca="true" t="shared" si="1" ref="J7:J18">ROUNDUP((F7+G7+H7)/15,2)</f>
        <v>1</v>
      </c>
    </row>
    <row r="8" spans="1:10" s="70" customFormat="1" ht="12" customHeight="1">
      <c r="A8" s="73" t="s">
        <v>66</v>
      </c>
      <c r="B8" s="8">
        <v>3</v>
      </c>
      <c r="C8" s="7" t="s">
        <v>11</v>
      </c>
      <c r="D8" s="28">
        <f>SUM(E8:H8)</f>
        <v>45</v>
      </c>
      <c r="E8" s="69">
        <v>15</v>
      </c>
      <c r="F8" s="69">
        <v>10</v>
      </c>
      <c r="G8" s="69">
        <v>20</v>
      </c>
      <c r="H8" s="23"/>
      <c r="I8" s="107">
        <f t="shared" si="0"/>
        <v>1</v>
      </c>
      <c r="J8" s="107">
        <f t="shared" si="1"/>
        <v>2</v>
      </c>
    </row>
    <row r="9" spans="1:10" s="9" customFormat="1" ht="12" customHeight="1">
      <c r="A9" s="73" t="s">
        <v>73</v>
      </c>
      <c r="B9" s="8">
        <v>3</v>
      </c>
      <c r="C9" s="7" t="s">
        <v>10</v>
      </c>
      <c r="D9" s="28">
        <f>SUM(E9:H9)</f>
        <v>30</v>
      </c>
      <c r="E9" s="75">
        <v>15</v>
      </c>
      <c r="F9" s="75">
        <v>5</v>
      </c>
      <c r="G9" s="75">
        <v>10</v>
      </c>
      <c r="H9" s="33"/>
      <c r="I9" s="107">
        <f t="shared" si="0"/>
        <v>1</v>
      </c>
      <c r="J9" s="107">
        <f t="shared" si="1"/>
        <v>1</v>
      </c>
    </row>
    <row r="10" spans="1:10" s="9" customFormat="1" ht="12" customHeight="1">
      <c r="A10" s="37" t="s">
        <v>51</v>
      </c>
      <c r="B10" s="22">
        <v>4</v>
      </c>
      <c r="C10" s="7" t="s">
        <v>11</v>
      </c>
      <c r="D10" s="28">
        <f>SUM(E10:H10)</f>
        <v>45</v>
      </c>
      <c r="E10" s="7">
        <v>15</v>
      </c>
      <c r="F10" s="59">
        <v>10</v>
      </c>
      <c r="G10" s="59">
        <v>20</v>
      </c>
      <c r="H10" s="8"/>
      <c r="I10" s="107">
        <f t="shared" si="0"/>
        <v>1</v>
      </c>
      <c r="J10" s="107">
        <f t="shared" si="1"/>
        <v>2</v>
      </c>
    </row>
    <row r="11" spans="1:10" s="9" customFormat="1" ht="12" customHeight="1">
      <c r="A11" s="37" t="s">
        <v>62</v>
      </c>
      <c r="B11" s="22">
        <v>4</v>
      </c>
      <c r="C11" s="7" t="s">
        <v>11</v>
      </c>
      <c r="D11" s="28">
        <f aca="true" t="shared" si="2" ref="D11:D17">SUM(E11:H11)</f>
        <v>45</v>
      </c>
      <c r="E11" s="7">
        <v>15</v>
      </c>
      <c r="F11" s="59">
        <v>10</v>
      </c>
      <c r="G11" s="59">
        <v>20</v>
      </c>
      <c r="H11" s="8"/>
      <c r="I11" s="107">
        <f t="shared" si="0"/>
        <v>1</v>
      </c>
      <c r="J11" s="107">
        <f t="shared" si="1"/>
        <v>2</v>
      </c>
    </row>
    <row r="12" spans="1:10" s="70" customFormat="1" ht="12" customHeight="1">
      <c r="A12" s="73" t="s">
        <v>77</v>
      </c>
      <c r="B12" s="8">
        <v>3</v>
      </c>
      <c r="C12" s="7" t="s">
        <v>11</v>
      </c>
      <c r="D12" s="28">
        <f t="shared" si="2"/>
        <v>30</v>
      </c>
      <c r="E12" s="7">
        <v>15</v>
      </c>
      <c r="F12" s="59">
        <v>5</v>
      </c>
      <c r="G12" s="59">
        <v>10</v>
      </c>
      <c r="H12" s="8"/>
      <c r="I12" s="107">
        <f t="shared" si="0"/>
        <v>1</v>
      </c>
      <c r="J12" s="107">
        <f t="shared" si="1"/>
        <v>1</v>
      </c>
    </row>
    <row r="13" spans="1:10" s="9" customFormat="1" ht="12" customHeight="1">
      <c r="A13" s="37" t="s">
        <v>26</v>
      </c>
      <c r="B13" s="8">
        <v>3</v>
      </c>
      <c r="C13" s="7" t="s">
        <v>11</v>
      </c>
      <c r="D13" s="28">
        <f t="shared" si="2"/>
        <v>30</v>
      </c>
      <c r="E13" s="7">
        <v>15</v>
      </c>
      <c r="F13" s="7">
        <v>5</v>
      </c>
      <c r="G13" s="7">
        <v>10</v>
      </c>
      <c r="H13" s="8"/>
      <c r="I13" s="107">
        <f t="shared" si="0"/>
        <v>1</v>
      </c>
      <c r="J13" s="107">
        <f t="shared" si="1"/>
        <v>1</v>
      </c>
    </row>
    <row r="14" spans="1:10" s="9" customFormat="1" ht="12" customHeight="1">
      <c r="A14" s="37" t="s">
        <v>22</v>
      </c>
      <c r="B14" s="25">
        <v>3</v>
      </c>
      <c r="C14" s="7" t="s">
        <v>11</v>
      </c>
      <c r="D14" s="8">
        <f t="shared" si="2"/>
        <v>30</v>
      </c>
      <c r="E14" s="8">
        <v>15</v>
      </c>
      <c r="F14" s="7">
        <v>5</v>
      </c>
      <c r="G14" s="7">
        <v>10</v>
      </c>
      <c r="H14" s="8"/>
      <c r="I14" s="107">
        <f t="shared" si="0"/>
        <v>1</v>
      </c>
      <c r="J14" s="107">
        <f t="shared" si="1"/>
        <v>1</v>
      </c>
    </row>
    <row r="15" spans="1:10" s="9" customFormat="1" ht="12" customHeight="1">
      <c r="A15" s="84" t="s">
        <v>68</v>
      </c>
      <c r="B15" s="74">
        <v>1</v>
      </c>
      <c r="C15" s="69" t="s">
        <v>11</v>
      </c>
      <c r="D15" s="23">
        <f t="shared" si="2"/>
        <v>10</v>
      </c>
      <c r="E15" s="23">
        <v>10</v>
      </c>
      <c r="F15" s="23"/>
      <c r="G15" s="26"/>
      <c r="H15" s="23"/>
      <c r="I15" s="107">
        <f t="shared" si="0"/>
        <v>0.67</v>
      </c>
      <c r="J15" s="107">
        <f t="shared" si="1"/>
        <v>0</v>
      </c>
    </row>
    <row r="16" spans="1:10" s="9" customFormat="1" ht="12" customHeight="1">
      <c r="A16" s="84" t="s">
        <v>69</v>
      </c>
      <c r="B16" s="74">
        <v>1</v>
      </c>
      <c r="C16" s="69" t="s">
        <v>11</v>
      </c>
      <c r="D16" s="23">
        <f t="shared" si="2"/>
        <v>10</v>
      </c>
      <c r="E16" s="23">
        <v>10</v>
      </c>
      <c r="F16" s="23"/>
      <c r="G16" s="26"/>
      <c r="H16" s="23"/>
      <c r="I16" s="107">
        <f t="shared" si="0"/>
        <v>0.67</v>
      </c>
      <c r="J16" s="107">
        <f t="shared" si="1"/>
        <v>0</v>
      </c>
    </row>
    <row r="17" spans="1:10" s="70" customFormat="1" ht="12" customHeight="1">
      <c r="A17" s="84" t="s">
        <v>70</v>
      </c>
      <c r="B17" s="74">
        <v>1</v>
      </c>
      <c r="C17" s="69" t="s">
        <v>11</v>
      </c>
      <c r="D17" s="23">
        <f t="shared" si="2"/>
        <v>10</v>
      </c>
      <c r="E17" s="23">
        <v>10</v>
      </c>
      <c r="F17" s="23"/>
      <c r="G17" s="26"/>
      <c r="H17" s="23"/>
      <c r="I17" s="107">
        <f t="shared" si="0"/>
        <v>0.67</v>
      </c>
      <c r="J17" s="107">
        <f t="shared" si="1"/>
        <v>0</v>
      </c>
    </row>
    <row r="18" spans="1:10" s="70" customFormat="1" ht="12" customHeight="1">
      <c r="A18" s="92" t="s">
        <v>12</v>
      </c>
      <c r="B18" s="29">
        <f>SUM(B6:B17)</f>
        <v>30</v>
      </c>
      <c r="C18" s="83">
        <f>COUNTIF(C6:C17,"e")</f>
        <v>2</v>
      </c>
      <c r="D18" s="29">
        <f>SUM(D6:D17)</f>
        <v>345</v>
      </c>
      <c r="E18" s="29">
        <f>SUM(E6:E17)</f>
        <v>150</v>
      </c>
      <c r="F18" s="29">
        <f>SUM(F6:F17)</f>
        <v>55</v>
      </c>
      <c r="G18" s="29">
        <f>SUM(G6:G17)</f>
        <v>140</v>
      </c>
      <c r="H18" s="29">
        <f>SUM(H6:H17)</f>
        <v>0</v>
      </c>
      <c r="I18" s="108">
        <f t="shared" si="0"/>
        <v>10</v>
      </c>
      <c r="J18" s="108">
        <f t="shared" si="1"/>
        <v>13</v>
      </c>
    </row>
    <row r="19" spans="1:10" s="70" customFormat="1" ht="12" customHeight="1">
      <c r="A19" s="45" t="s">
        <v>15</v>
      </c>
      <c r="B19" s="30"/>
      <c r="C19" s="30"/>
      <c r="D19" s="30"/>
      <c r="E19" s="30"/>
      <c r="F19" s="30"/>
      <c r="G19" s="30"/>
      <c r="H19" s="30"/>
      <c r="I19" s="107"/>
      <c r="J19" s="107"/>
    </row>
    <row r="20" spans="1:10" s="9" customFormat="1" ht="12" customHeight="1">
      <c r="A20" s="93" t="s">
        <v>38</v>
      </c>
      <c r="B20" s="8">
        <v>2</v>
      </c>
      <c r="C20" s="7" t="s">
        <v>11</v>
      </c>
      <c r="D20" s="28">
        <f aca="true" t="shared" si="3" ref="D20:D29">SUM(E20:H20)</f>
        <v>30</v>
      </c>
      <c r="E20" s="7">
        <v>15</v>
      </c>
      <c r="F20" s="7">
        <v>5</v>
      </c>
      <c r="G20" s="7">
        <v>10</v>
      </c>
      <c r="H20" s="8"/>
      <c r="I20" s="107">
        <f aca="true" t="shared" si="4" ref="I20:I39">ROUNDUP(E20/15,2)</f>
        <v>1</v>
      </c>
      <c r="J20" s="107">
        <f aca="true" t="shared" si="5" ref="J20:J39">ROUNDUP((F20+G20+H20)/15,2)</f>
        <v>1</v>
      </c>
    </row>
    <row r="21" spans="1:10" s="70" customFormat="1" ht="12" customHeight="1">
      <c r="A21" s="73" t="s">
        <v>88</v>
      </c>
      <c r="B21" s="8">
        <v>2</v>
      </c>
      <c r="C21" s="59" t="s">
        <v>11</v>
      </c>
      <c r="D21" s="47">
        <f t="shared" si="3"/>
        <v>30</v>
      </c>
      <c r="E21" s="59">
        <v>15</v>
      </c>
      <c r="F21" s="59">
        <v>5</v>
      </c>
      <c r="G21" s="59">
        <v>10</v>
      </c>
      <c r="H21" s="22"/>
      <c r="I21" s="107">
        <f t="shared" si="4"/>
        <v>1</v>
      </c>
      <c r="J21" s="107">
        <f t="shared" si="5"/>
        <v>1</v>
      </c>
    </row>
    <row r="22" spans="1:10" s="9" customFormat="1" ht="12" customHeight="1">
      <c r="A22" s="93" t="s">
        <v>55</v>
      </c>
      <c r="B22" s="74">
        <v>3</v>
      </c>
      <c r="C22" s="69" t="s">
        <v>11</v>
      </c>
      <c r="D22" s="23">
        <f t="shared" si="3"/>
        <v>30</v>
      </c>
      <c r="E22" s="69">
        <v>15</v>
      </c>
      <c r="F22" s="69">
        <v>5</v>
      </c>
      <c r="G22" s="69">
        <v>10</v>
      </c>
      <c r="H22" s="23"/>
      <c r="I22" s="107">
        <f t="shared" si="4"/>
        <v>1</v>
      </c>
      <c r="J22" s="107">
        <f t="shared" si="5"/>
        <v>1</v>
      </c>
    </row>
    <row r="23" spans="1:10" s="9" customFormat="1" ht="12" customHeight="1">
      <c r="A23" s="93" t="s">
        <v>35</v>
      </c>
      <c r="B23" s="74">
        <v>4</v>
      </c>
      <c r="C23" s="69" t="s">
        <v>10</v>
      </c>
      <c r="D23" s="23">
        <f t="shared" si="3"/>
        <v>45</v>
      </c>
      <c r="E23" s="23">
        <v>15</v>
      </c>
      <c r="F23" s="23">
        <v>10</v>
      </c>
      <c r="G23" s="26">
        <v>20</v>
      </c>
      <c r="H23" s="23"/>
      <c r="I23" s="107">
        <f t="shared" si="4"/>
        <v>1</v>
      </c>
      <c r="J23" s="107">
        <f t="shared" si="5"/>
        <v>2</v>
      </c>
    </row>
    <row r="24" spans="1:10" s="9" customFormat="1" ht="12" customHeight="1">
      <c r="A24" s="73" t="s">
        <v>67</v>
      </c>
      <c r="B24" s="25">
        <v>3</v>
      </c>
      <c r="C24" s="7" t="s">
        <v>10</v>
      </c>
      <c r="D24" s="8">
        <f t="shared" si="3"/>
        <v>30</v>
      </c>
      <c r="E24" s="8">
        <v>15</v>
      </c>
      <c r="F24" s="8">
        <v>5</v>
      </c>
      <c r="G24" s="13">
        <v>10</v>
      </c>
      <c r="H24" s="8"/>
      <c r="I24" s="107">
        <f t="shared" si="4"/>
        <v>1</v>
      </c>
      <c r="J24" s="107">
        <f t="shared" si="5"/>
        <v>1</v>
      </c>
    </row>
    <row r="25" spans="1:10" s="70" customFormat="1" ht="12" customHeight="1">
      <c r="A25" s="37" t="s">
        <v>54</v>
      </c>
      <c r="B25" s="28">
        <v>3</v>
      </c>
      <c r="C25" s="69" t="s">
        <v>11</v>
      </c>
      <c r="D25" s="23">
        <f t="shared" si="3"/>
        <v>30</v>
      </c>
      <c r="E25" s="69">
        <v>15</v>
      </c>
      <c r="F25" s="69">
        <v>5</v>
      </c>
      <c r="G25" s="69">
        <v>10</v>
      </c>
      <c r="H25" s="23"/>
      <c r="I25" s="107">
        <f t="shared" si="4"/>
        <v>1</v>
      </c>
      <c r="J25" s="107">
        <f t="shared" si="5"/>
        <v>1</v>
      </c>
    </row>
    <row r="26" spans="1:10" s="9" customFormat="1" ht="12" customHeight="1">
      <c r="A26" s="37" t="s">
        <v>33</v>
      </c>
      <c r="B26" s="28">
        <v>4</v>
      </c>
      <c r="C26" s="69" t="s">
        <v>11</v>
      </c>
      <c r="D26" s="23">
        <f t="shared" si="3"/>
        <v>45</v>
      </c>
      <c r="E26" s="69">
        <v>15</v>
      </c>
      <c r="F26" s="69">
        <v>10</v>
      </c>
      <c r="G26" s="69">
        <v>20</v>
      </c>
      <c r="H26" s="23"/>
      <c r="I26" s="107">
        <f t="shared" si="4"/>
        <v>1</v>
      </c>
      <c r="J26" s="107">
        <f t="shared" si="5"/>
        <v>2</v>
      </c>
    </row>
    <row r="27" spans="1:10" s="9" customFormat="1" ht="12" customHeight="1">
      <c r="A27" s="37" t="s">
        <v>29</v>
      </c>
      <c r="B27" s="8">
        <v>4</v>
      </c>
      <c r="C27" s="75" t="s">
        <v>11</v>
      </c>
      <c r="D27" s="33">
        <f t="shared" si="3"/>
        <v>45</v>
      </c>
      <c r="E27" s="85">
        <v>15</v>
      </c>
      <c r="F27" s="69">
        <v>10</v>
      </c>
      <c r="G27" s="69">
        <v>20</v>
      </c>
      <c r="H27" s="33"/>
      <c r="I27" s="107">
        <f t="shared" si="4"/>
        <v>1</v>
      </c>
      <c r="J27" s="107">
        <f t="shared" si="5"/>
        <v>2</v>
      </c>
    </row>
    <row r="28" spans="1:10" s="9" customFormat="1" ht="12" customHeight="1">
      <c r="A28" s="73" t="s">
        <v>72</v>
      </c>
      <c r="B28" s="8">
        <v>4</v>
      </c>
      <c r="C28" s="7" t="s">
        <v>10</v>
      </c>
      <c r="D28" s="8">
        <f t="shared" si="3"/>
        <v>45</v>
      </c>
      <c r="E28" s="69">
        <v>15</v>
      </c>
      <c r="F28" s="69">
        <v>10</v>
      </c>
      <c r="G28" s="69">
        <v>20</v>
      </c>
      <c r="H28" s="25"/>
      <c r="I28" s="107">
        <f t="shared" si="4"/>
        <v>1</v>
      </c>
      <c r="J28" s="107">
        <f t="shared" si="5"/>
        <v>2</v>
      </c>
    </row>
    <row r="29" spans="1:10" s="70" customFormat="1" ht="12" customHeight="1">
      <c r="A29" s="37" t="s">
        <v>18</v>
      </c>
      <c r="B29" s="8">
        <v>1</v>
      </c>
      <c r="C29" s="7" t="s">
        <v>11</v>
      </c>
      <c r="D29" s="8">
        <f t="shared" si="3"/>
        <v>15</v>
      </c>
      <c r="E29" s="8"/>
      <c r="F29" s="8"/>
      <c r="G29" s="13">
        <v>15</v>
      </c>
      <c r="H29" s="8"/>
      <c r="I29" s="107">
        <f t="shared" si="4"/>
        <v>0</v>
      </c>
      <c r="J29" s="107">
        <f t="shared" si="5"/>
        <v>1</v>
      </c>
    </row>
    <row r="30" spans="1:10" s="9" customFormat="1" ht="12" customHeight="1">
      <c r="A30" s="92" t="s">
        <v>12</v>
      </c>
      <c r="B30" s="29">
        <f>SUM(B20:B29)</f>
        <v>30</v>
      </c>
      <c r="C30" s="83">
        <f>COUNTIF(C20:C29,"e")</f>
        <v>3</v>
      </c>
      <c r="D30" s="29">
        <f>SUM(D20:D29)</f>
        <v>345</v>
      </c>
      <c r="E30" s="29">
        <f>SUM(E20:E29)</f>
        <v>135</v>
      </c>
      <c r="F30" s="29">
        <f>SUM(F20:F29)</f>
        <v>65</v>
      </c>
      <c r="G30" s="29">
        <f>SUM(G20:G29)</f>
        <v>145</v>
      </c>
      <c r="H30" s="29">
        <f>SUM(H20:H29)</f>
        <v>0</v>
      </c>
      <c r="I30" s="108">
        <f t="shared" si="4"/>
        <v>9</v>
      </c>
      <c r="J30" s="108">
        <f t="shared" si="5"/>
        <v>14</v>
      </c>
    </row>
    <row r="31" spans="1:10" s="9" customFormat="1" ht="12" customHeight="1">
      <c r="A31" s="46" t="s">
        <v>16</v>
      </c>
      <c r="B31" s="27"/>
      <c r="C31" s="27"/>
      <c r="D31" s="27"/>
      <c r="E31" s="27"/>
      <c r="F31" s="27"/>
      <c r="G31" s="27"/>
      <c r="H31" s="27"/>
      <c r="I31" s="107"/>
      <c r="J31" s="107"/>
    </row>
    <row r="32" spans="1:10" s="9" customFormat="1" ht="12" customHeight="1">
      <c r="A32" s="93" t="s">
        <v>39</v>
      </c>
      <c r="B32" s="25">
        <v>2</v>
      </c>
      <c r="C32" s="7" t="s">
        <v>11</v>
      </c>
      <c r="D32" s="8">
        <f aca="true" t="shared" si="6" ref="D32:D38">SUM(E32:H32)</f>
        <v>30</v>
      </c>
      <c r="E32" s="8">
        <v>15</v>
      </c>
      <c r="F32" s="8">
        <v>5</v>
      </c>
      <c r="G32" s="13">
        <v>10</v>
      </c>
      <c r="H32" s="8"/>
      <c r="I32" s="107">
        <f t="shared" si="4"/>
        <v>1</v>
      </c>
      <c r="J32" s="107">
        <f t="shared" si="5"/>
        <v>1</v>
      </c>
    </row>
    <row r="33" spans="1:10" s="9" customFormat="1" ht="12" customHeight="1">
      <c r="A33" s="84" t="s">
        <v>71</v>
      </c>
      <c r="B33" s="91">
        <v>1</v>
      </c>
      <c r="C33" s="7" t="s">
        <v>11</v>
      </c>
      <c r="D33" s="8">
        <f t="shared" si="6"/>
        <v>15</v>
      </c>
      <c r="E33" s="8">
        <v>15</v>
      </c>
      <c r="F33" s="8"/>
      <c r="G33" s="13"/>
      <c r="H33" s="8"/>
      <c r="I33" s="107">
        <f t="shared" si="4"/>
        <v>1</v>
      </c>
      <c r="J33" s="107">
        <f t="shared" si="5"/>
        <v>0</v>
      </c>
    </row>
    <row r="34" spans="1:10" s="9" customFormat="1" ht="12" customHeight="1">
      <c r="A34" s="37" t="s">
        <v>74</v>
      </c>
      <c r="B34" s="8">
        <v>4</v>
      </c>
      <c r="C34" s="7" t="s">
        <v>10</v>
      </c>
      <c r="D34" s="8">
        <f t="shared" si="6"/>
        <v>45</v>
      </c>
      <c r="E34" s="8">
        <v>15</v>
      </c>
      <c r="F34" s="8">
        <v>10</v>
      </c>
      <c r="G34" s="13">
        <v>20</v>
      </c>
      <c r="H34" s="8"/>
      <c r="I34" s="107">
        <f t="shared" si="4"/>
        <v>1</v>
      </c>
      <c r="J34" s="107">
        <f t="shared" si="5"/>
        <v>2</v>
      </c>
    </row>
    <row r="35" spans="1:10" s="9" customFormat="1" ht="12" customHeight="1">
      <c r="A35" s="37" t="s">
        <v>23</v>
      </c>
      <c r="B35" s="8">
        <v>3</v>
      </c>
      <c r="C35" s="7" t="s">
        <v>10</v>
      </c>
      <c r="D35" s="8">
        <f t="shared" si="6"/>
        <v>45</v>
      </c>
      <c r="E35" s="8">
        <v>15</v>
      </c>
      <c r="F35" s="8">
        <v>10</v>
      </c>
      <c r="G35" s="13">
        <v>20</v>
      </c>
      <c r="H35" s="8"/>
      <c r="I35" s="107">
        <f t="shared" si="4"/>
        <v>1</v>
      </c>
      <c r="J35" s="107">
        <f t="shared" si="5"/>
        <v>2</v>
      </c>
    </row>
    <row r="36" spans="1:10" s="9" customFormat="1" ht="12" customHeight="1">
      <c r="A36" s="37" t="s">
        <v>24</v>
      </c>
      <c r="B36" s="25">
        <v>3</v>
      </c>
      <c r="C36" s="7" t="s">
        <v>11</v>
      </c>
      <c r="D36" s="8">
        <f t="shared" si="6"/>
        <v>45</v>
      </c>
      <c r="E36" s="23">
        <v>15</v>
      </c>
      <c r="F36" s="23">
        <v>10</v>
      </c>
      <c r="G36" s="26">
        <v>20</v>
      </c>
      <c r="H36" s="25"/>
      <c r="I36" s="107">
        <f t="shared" si="4"/>
        <v>1</v>
      </c>
      <c r="J36" s="107">
        <f t="shared" si="5"/>
        <v>2</v>
      </c>
    </row>
    <row r="37" spans="1:10" s="14" customFormat="1" ht="12.75">
      <c r="A37" s="37" t="s">
        <v>17</v>
      </c>
      <c r="B37" s="8">
        <v>2</v>
      </c>
      <c r="C37" s="7" t="s">
        <v>11</v>
      </c>
      <c r="D37" s="8">
        <f t="shared" si="6"/>
        <v>30</v>
      </c>
      <c r="E37" s="8"/>
      <c r="F37" s="8"/>
      <c r="G37" s="13">
        <v>30</v>
      </c>
      <c r="H37" s="8"/>
      <c r="I37" s="107">
        <f t="shared" si="4"/>
        <v>0</v>
      </c>
      <c r="J37" s="107">
        <f t="shared" si="5"/>
        <v>2</v>
      </c>
    </row>
    <row r="38" spans="1:10" ht="12.75">
      <c r="A38" s="37" t="s">
        <v>57</v>
      </c>
      <c r="B38" s="22">
        <v>15</v>
      </c>
      <c r="C38" s="59" t="s">
        <v>10</v>
      </c>
      <c r="D38" s="22">
        <f t="shared" si="6"/>
        <v>0</v>
      </c>
      <c r="E38" s="22"/>
      <c r="F38" s="22"/>
      <c r="G38" s="22"/>
      <c r="H38" s="47"/>
      <c r="I38" s="107">
        <f t="shared" si="4"/>
        <v>0</v>
      </c>
      <c r="J38" s="107">
        <f t="shared" si="5"/>
        <v>0</v>
      </c>
    </row>
    <row r="39" spans="1:10" ht="13.5">
      <c r="A39" s="94" t="s">
        <v>12</v>
      </c>
      <c r="B39" s="62">
        <f>SUM(B32:B38)</f>
        <v>30</v>
      </c>
      <c r="C39" s="87">
        <f>COUNTIF(C32:C38,"e")</f>
        <v>3</v>
      </c>
      <c r="D39" s="62">
        <f>SUM(D32:D38)</f>
        <v>210</v>
      </c>
      <c r="E39" s="62">
        <f>SUM(E32:E38)</f>
        <v>75</v>
      </c>
      <c r="F39" s="62">
        <f>SUM(F32:F38)</f>
        <v>35</v>
      </c>
      <c r="G39" s="62">
        <f>SUM(G32:G38)</f>
        <v>100</v>
      </c>
      <c r="H39" s="62"/>
      <c r="I39" s="108">
        <f t="shared" si="4"/>
        <v>5</v>
      </c>
      <c r="J39" s="108">
        <f t="shared" si="5"/>
        <v>9</v>
      </c>
    </row>
    <row r="40" spans="1:10" ht="12.75" customHeight="1">
      <c r="A40" s="88" t="s">
        <v>19</v>
      </c>
      <c r="B40" s="62">
        <f aca="true" t="shared" si="7" ref="B40:G40">B18+B30+B39</f>
        <v>90</v>
      </c>
      <c r="C40" s="62">
        <f t="shared" si="7"/>
        <v>8</v>
      </c>
      <c r="D40" s="62">
        <f t="shared" si="7"/>
        <v>900</v>
      </c>
      <c r="E40" s="62">
        <f t="shared" si="7"/>
        <v>360</v>
      </c>
      <c r="F40" s="62">
        <f t="shared" si="7"/>
        <v>155</v>
      </c>
      <c r="G40" s="62">
        <f t="shared" si="7"/>
        <v>385</v>
      </c>
      <c r="H40" s="62">
        <f>H39+H30+H18</f>
        <v>0</v>
      </c>
      <c r="I40" s="63"/>
      <c r="J40" s="63"/>
    </row>
    <row r="41" spans="1:10" ht="12.75" customHeight="1">
      <c r="A41" s="58" t="s">
        <v>20</v>
      </c>
      <c r="B41" s="64"/>
      <c r="C41" s="65"/>
      <c r="D41" s="89"/>
      <c r="E41" s="67">
        <f>(E40/D40)*100</f>
        <v>40</v>
      </c>
      <c r="F41" s="67">
        <f>(F40/D40)*100</f>
        <v>17.22222222222222</v>
      </c>
      <c r="G41" s="67">
        <f>(G40/D40)*100</f>
        <v>42.77777777777778</v>
      </c>
      <c r="H41" s="67">
        <f>(H40/D40)*100</f>
        <v>0</v>
      </c>
      <c r="I41" s="68"/>
      <c r="J41" s="68"/>
    </row>
    <row r="42" spans="1:10" ht="12.75" customHeight="1">
      <c r="A42" s="77"/>
      <c r="B42" s="78"/>
      <c r="C42" s="52"/>
      <c r="D42" s="95"/>
      <c r="E42" s="80"/>
      <c r="F42" s="80"/>
      <c r="G42" s="80"/>
      <c r="H42" s="80"/>
      <c r="I42" s="81"/>
      <c r="J42" s="81"/>
    </row>
    <row r="43" spans="1:10" ht="12.75" customHeight="1">
      <c r="A43" s="119" t="s">
        <v>82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ht="12.75" customHeight="1">
      <c r="A46" s="117" t="s">
        <v>13</v>
      </c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53.25" customHeight="1">
      <c r="A47" s="113" t="str">
        <f>A2</f>
        <v>Kierunek TRANSPORT I LOGISTYKA,                                                                                                                                                           specjalność TRANSPORT SPECJALISTYCZNY, studia stacjonarne drugiego stopnia.                         
Plan studiów zgodny z Uchwałą nr 30/2023-2024 Senatu UP w Lublinie z dnia 26 kwietnia 2024 r.                                                                               Obowiązuje od naboru 2024/2025                       zał. 4b          </v>
      </c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2.75">
      <c r="A48" s="31"/>
      <c r="J48" s="5"/>
    </row>
    <row r="49" spans="1:10" ht="87.75">
      <c r="A49" s="32" t="s">
        <v>0</v>
      </c>
      <c r="B49" s="18" t="s">
        <v>1</v>
      </c>
      <c r="C49" s="19" t="s">
        <v>2</v>
      </c>
      <c r="D49" s="19" t="s">
        <v>3</v>
      </c>
      <c r="E49" s="20" t="s">
        <v>4</v>
      </c>
      <c r="F49" s="21" t="s">
        <v>5</v>
      </c>
      <c r="G49" s="21" t="s">
        <v>6</v>
      </c>
      <c r="H49" s="19" t="s">
        <v>7</v>
      </c>
      <c r="I49" s="20" t="s">
        <v>8</v>
      </c>
      <c r="J49" s="20" t="s">
        <v>9</v>
      </c>
    </row>
    <row r="50" spans="1:10" ht="12.75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36" t="s">
        <v>32</v>
      </c>
      <c r="B51" s="24">
        <v>2</v>
      </c>
      <c r="C51" s="7" t="s">
        <v>11</v>
      </c>
      <c r="D51" s="8">
        <f>SUM(E51:H51)</f>
        <v>30</v>
      </c>
      <c r="E51" s="8">
        <v>15</v>
      </c>
      <c r="F51" s="8">
        <v>5</v>
      </c>
      <c r="G51" s="13">
        <v>10</v>
      </c>
      <c r="H51" s="8"/>
      <c r="I51" s="8">
        <f>ROUNDUP(E51/15,0)</f>
        <v>1</v>
      </c>
      <c r="J51" s="8">
        <f>ROUNDUP((F51+G51+H51)/15,0)</f>
        <v>1</v>
      </c>
    </row>
    <row r="52" spans="1:10" ht="12.75">
      <c r="A52" s="36" t="s">
        <v>85</v>
      </c>
      <c r="B52" s="24">
        <v>2</v>
      </c>
      <c r="C52" s="7" t="s">
        <v>11</v>
      </c>
      <c r="D52" s="8">
        <f>SUM(E52:H52)</f>
        <v>30</v>
      </c>
      <c r="E52" s="8">
        <v>15</v>
      </c>
      <c r="F52" s="8">
        <v>5</v>
      </c>
      <c r="G52" s="13">
        <v>10</v>
      </c>
      <c r="H52" s="8"/>
      <c r="I52" s="8">
        <f>ROUNDUP(E52/15,0)</f>
        <v>1</v>
      </c>
      <c r="J52" s="8">
        <f>ROUNDUP((F52+G52+H52)/15,0)</f>
        <v>1</v>
      </c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 t="s">
        <v>46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ht="12.75">
      <c r="A55" s="36" t="s">
        <v>89</v>
      </c>
      <c r="B55" s="24">
        <v>2</v>
      </c>
      <c r="C55" s="7" t="s">
        <v>11</v>
      </c>
      <c r="D55" s="8">
        <f>SUM(E55:H55)</f>
        <v>30</v>
      </c>
      <c r="E55" s="8">
        <v>15</v>
      </c>
      <c r="F55" s="8">
        <v>5</v>
      </c>
      <c r="G55" s="13">
        <v>10</v>
      </c>
      <c r="H55" s="8"/>
      <c r="I55" s="8">
        <f>ROUNDUP(E55/15,0)</f>
        <v>1</v>
      </c>
      <c r="J55" s="8">
        <f>ROUNDUP((F55+G55+H55)/15,0)</f>
        <v>1</v>
      </c>
    </row>
    <row r="56" spans="1:10" ht="12.75">
      <c r="A56" s="36" t="s">
        <v>86</v>
      </c>
      <c r="B56" s="24">
        <v>2</v>
      </c>
      <c r="C56" s="7" t="s">
        <v>11</v>
      </c>
      <c r="D56" s="8">
        <f>SUM(E56:H56)</f>
        <v>30</v>
      </c>
      <c r="E56" s="8">
        <v>15</v>
      </c>
      <c r="F56" s="8">
        <v>5</v>
      </c>
      <c r="G56" s="13">
        <v>10</v>
      </c>
      <c r="H56" s="8"/>
      <c r="I56" s="8">
        <f>ROUNDUP(E56/15,0)</f>
        <v>1</v>
      </c>
      <c r="J56" s="8">
        <f>ROUNDUP((F56+G56+H56)/15,0)</f>
        <v>1</v>
      </c>
    </row>
    <row r="57" spans="1:10" ht="12.75">
      <c r="A57" s="124" t="s">
        <v>90</v>
      </c>
      <c r="B57" s="24">
        <v>2</v>
      </c>
      <c r="C57" s="7" t="s">
        <v>11</v>
      </c>
      <c r="D57" s="8">
        <f>SUM(E57:H57)</f>
        <v>30</v>
      </c>
      <c r="E57" s="8">
        <v>15</v>
      </c>
      <c r="F57" s="8">
        <v>5</v>
      </c>
      <c r="G57" s="13">
        <v>10</v>
      </c>
      <c r="H57" s="8"/>
      <c r="I57" s="8">
        <f>ROUNDUP(E57/15,0)</f>
        <v>1</v>
      </c>
      <c r="J57" s="8">
        <f>ROUNDUP((F57+G57+H57)/15,0)</f>
        <v>1</v>
      </c>
    </row>
    <row r="58" spans="1:10" ht="12.75">
      <c r="A58" s="124" t="s">
        <v>87</v>
      </c>
      <c r="B58" s="24">
        <v>2</v>
      </c>
      <c r="C58" s="7" t="s">
        <v>11</v>
      </c>
      <c r="D58" s="8">
        <f>SUM(E58:H58)</f>
        <v>30</v>
      </c>
      <c r="E58" s="8">
        <v>15</v>
      </c>
      <c r="F58" s="8">
        <v>5</v>
      </c>
      <c r="G58" s="13">
        <v>10</v>
      </c>
      <c r="H58" s="8"/>
      <c r="I58" s="8">
        <f>ROUNDUP(E58/15,0)</f>
        <v>1</v>
      </c>
      <c r="J58" s="8">
        <f>ROUNDUP((F58+G58+H58)/15,0)</f>
        <v>1</v>
      </c>
    </row>
    <row r="59" ht="12.75">
      <c r="J59" s="5"/>
    </row>
    <row r="60" ht="12.75">
      <c r="J60" s="5"/>
    </row>
    <row r="61" ht="12.75"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</sheetData>
  <sheetProtection/>
  <mergeCells count="9">
    <mergeCell ref="A54:J54"/>
    <mergeCell ref="A46:J46"/>
    <mergeCell ref="A47:J47"/>
    <mergeCell ref="A1:J1"/>
    <mergeCell ref="A2:J2"/>
    <mergeCell ref="A5:J5"/>
    <mergeCell ref="A43:J44"/>
    <mergeCell ref="A50:J50"/>
    <mergeCell ref="A53:J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view="pageBreakPreview" zoomScaleSheetLayoutView="100" zoomScalePageLayoutView="0" workbookViewId="0" topLeftCell="A1">
      <selection activeCell="A17" sqref="A17:G17"/>
    </sheetView>
  </sheetViews>
  <sheetFormatPr defaultColWidth="13.00390625" defaultRowHeight="12.75"/>
  <cols>
    <col min="1" max="1" width="40.7109375" style="1" customWidth="1"/>
    <col min="2" max="2" width="6.28125" style="16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" customHeight="1">
      <c r="A2" s="113" t="s">
        <v>93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2.75">
      <c r="J3" s="5"/>
    </row>
    <row r="4" spans="1:10" s="6" customFormat="1" ht="84" customHeight="1">
      <c r="A4" s="17" t="s">
        <v>0</v>
      </c>
      <c r="B4" s="18" t="s">
        <v>1</v>
      </c>
      <c r="C4" s="19" t="s">
        <v>2</v>
      </c>
      <c r="D4" s="19" t="s">
        <v>3</v>
      </c>
      <c r="E4" s="20" t="s">
        <v>4</v>
      </c>
      <c r="F4" s="21" t="s">
        <v>5</v>
      </c>
      <c r="G4" s="21" t="s">
        <v>6</v>
      </c>
      <c r="H4" s="19" t="s">
        <v>7</v>
      </c>
      <c r="I4" s="20" t="s">
        <v>8</v>
      </c>
      <c r="J4" s="20" t="s">
        <v>9</v>
      </c>
    </row>
    <row r="5" spans="1:10" s="6" customFormat="1" ht="12.75" customHeight="1">
      <c r="A5" s="114" t="s">
        <v>58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s="70" customFormat="1" ht="12" customHeight="1">
      <c r="A6" s="37" t="s">
        <v>56</v>
      </c>
      <c r="B6" s="38">
        <v>2</v>
      </c>
      <c r="C6" s="7" t="s">
        <v>11</v>
      </c>
      <c r="D6" s="28">
        <f aca="true" t="shared" si="0" ref="D6:D14">SUM(E6:H6)</f>
        <v>18</v>
      </c>
      <c r="E6" s="96"/>
      <c r="F6" s="96"/>
      <c r="G6" s="96">
        <v>18</v>
      </c>
      <c r="H6" s="25"/>
      <c r="I6" s="109">
        <f>ROUNDUP(E6/9,2)</f>
        <v>0</v>
      </c>
      <c r="J6" s="109">
        <f>ROUNDUP((F6+G6+H6)/9,2)</f>
        <v>2</v>
      </c>
    </row>
    <row r="7" spans="1:10" s="70" customFormat="1" ht="12" customHeight="1">
      <c r="A7" s="123" t="s">
        <v>80</v>
      </c>
      <c r="B7" s="38">
        <v>2</v>
      </c>
      <c r="C7" s="7" t="s">
        <v>10</v>
      </c>
      <c r="D7" s="28">
        <f t="shared" si="0"/>
        <v>18</v>
      </c>
      <c r="E7" s="96">
        <v>9</v>
      </c>
      <c r="F7" s="96">
        <v>3</v>
      </c>
      <c r="G7" s="96">
        <v>6</v>
      </c>
      <c r="H7" s="23"/>
      <c r="I7" s="109">
        <f aca="true" t="shared" si="1" ref="I7:I41">ROUNDUP(E7/9,2)</f>
        <v>1</v>
      </c>
      <c r="J7" s="109">
        <f aca="true" t="shared" si="2" ref="J7:J41">ROUNDUP((F7+G7+H7)/9,2)</f>
        <v>1</v>
      </c>
    </row>
    <row r="8" spans="1:10" s="70" customFormat="1" ht="12" customHeight="1">
      <c r="A8" s="73" t="s">
        <v>66</v>
      </c>
      <c r="B8" s="38">
        <v>3</v>
      </c>
      <c r="C8" s="7" t="s">
        <v>11</v>
      </c>
      <c r="D8" s="28">
        <f t="shared" si="0"/>
        <v>27</v>
      </c>
      <c r="E8" s="97">
        <v>9</v>
      </c>
      <c r="F8" s="97">
        <v>6</v>
      </c>
      <c r="G8" s="97">
        <v>12</v>
      </c>
      <c r="H8" s="8"/>
      <c r="I8" s="109">
        <f t="shared" si="1"/>
        <v>1</v>
      </c>
      <c r="J8" s="109">
        <f t="shared" si="2"/>
        <v>2</v>
      </c>
    </row>
    <row r="9" spans="1:10" s="10" customFormat="1" ht="12" customHeight="1">
      <c r="A9" s="37" t="s">
        <v>51</v>
      </c>
      <c r="B9" s="38">
        <v>4</v>
      </c>
      <c r="C9" s="7" t="s">
        <v>11</v>
      </c>
      <c r="D9" s="28">
        <f t="shared" si="0"/>
        <v>27</v>
      </c>
      <c r="E9" s="98">
        <v>9</v>
      </c>
      <c r="F9" s="99">
        <v>6</v>
      </c>
      <c r="G9" s="99">
        <v>12</v>
      </c>
      <c r="H9" s="8"/>
      <c r="I9" s="109">
        <f t="shared" si="1"/>
        <v>1</v>
      </c>
      <c r="J9" s="109">
        <f t="shared" si="2"/>
        <v>2</v>
      </c>
    </row>
    <row r="10" spans="1:10" s="9" customFormat="1" ht="12" customHeight="1">
      <c r="A10" s="37" t="s">
        <v>34</v>
      </c>
      <c r="B10" s="100">
        <v>4</v>
      </c>
      <c r="C10" s="7" t="s">
        <v>11</v>
      </c>
      <c r="D10" s="28">
        <f t="shared" si="0"/>
        <v>27</v>
      </c>
      <c r="E10" s="98">
        <v>9</v>
      </c>
      <c r="F10" s="99">
        <v>6</v>
      </c>
      <c r="G10" s="99">
        <v>12</v>
      </c>
      <c r="H10" s="8"/>
      <c r="I10" s="109">
        <f t="shared" si="1"/>
        <v>1</v>
      </c>
      <c r="J10" s="109">
        <f t="shared" si="2"/>
        <v>2</v>
      </c>
    </row>
    <row r="11" spans="1:10" s="10" customFormat="1" ht="12" customHeight="1">
      <c r="A11" s="37" t="s">
        <v>21</v>
      </c>
      <c r="B11" s="38">
        <v>3</v>
      </c>
      <c r="C11" s="7" t="s">
        <v>11</v>
      </c>
      <c r="D11" s="28">
        <f t="shared" si="0"/>
        <v>18</v>
      </c>
      <c r="E11" s="98">
        <v>9</v>
      </c>
      <c r="F11" s="99">
        <v>3</v>
      </c>
      <c r="G11" s="99">
        <v>6</v>
      </c>
      <c r="H11" s="8"/>
      <c r="I11" s="109">
        <f t="shared" si="1"/>
        <v>1</v>
      </c>
      <c r="J11" s="109">
        <f t="shared" si="2"/>
        <v>1</v>
      </c>
    </row>
    <row r="12" spans="1:10" s="10" customFormat="1" ht="12" customHeight="1">
      <c r="A12" s="84" t="s">
        <v>68</v>
      </c>
      <c r="B12" s="74">
        <v>1</v>
      </c>
      <c r="C12" s="69" t="s">
        <v>11</v>
      </c>
      <c r="D12" s="23">
        <f t="shared" si="0"/>
        <v>6</v>
      </c>
      <c r="E12" s="23">
        <v>6</v>
      </c>
      <c r="F12" s="23"/>
      <c r="G12" s="26"/>
      <c r="H12" s="23"/>
      <c r="I12" s="109">
        <f t="shared" si="1"/>
        <v>0.67</v>
      </c>
      <c r="J12" s="109">
        <f t="shared" si="2"/>
        <v>0</v>
      </c>
    </row>
    <row r="13" spans="1:10" s="10" customFormat="1" ht="12" customHeight="1">
      <c r="A13" s="84" t="s">
        <v>69</v>
      </c>
      <c r="B13" s="74">
        <v>1</v>
      </c>
      <c r="C13" s="69" t="s">
        <v>11</v>
      </c>
      <c r="D13" s="23">
        <f t="shared" si="0"/>
        <v>6</v>
      </c>
      <c r="E13" s="23">
        <v>6</v>
      </c>
      <c r="F13" s="23"/>
      <c r="G13" s="26"/>
      <c r="H13" s="23"/>
      <c r="I13" s="109">
        <f t="shared" si="1"/>
        <v>0.67</v>
      </c>
      <c r="J13" s="109">
        <f t="shared" si="2"/>
        <v>0</v>
      </c>
    </row>
    <row r="14" spans="1:10" s="10" customFormat="1" ht="12" customHeight="1">
      <c r="A14" s="84" t="s">
        <v>70</v>
      </c>
      <c r="B14" s="74">
        <v>1</v>
      </c>
      <c r="C14" s="69" t="s">
        <v>11</v>
      </c>
      <c r="D14" s="23">
        <f t="shared" si="0"/>
        <v>6</v>
      </c>
      <c r="E14" s="23">
        <v>6</v>
      </c>
      <c r="F14" s="23"/>
      <c r="G14" s="26"/>
      <c r="H14" s="23"/>
      <c r="I14" s="109">
        <f t="shared" si="1"/>
        <v>0.67</v>
      </c>
      <c r="J14" s="109">
        <f t="shared" si="2"/>
        <v>0</v>
      </c>
    </row>
    <row r="15" spans="1:10" s="70" customFormat="1" ht="12" customHeight="1">
      <c r="A15" s="92" t="s">
        <v>12</v>
      </c>
      <c r="B15" s="29">
        <f>SUM(B6:B14)</f>
        <v>21</v>
      </c>
      <c r="C15" s="83">
        <f>COUNTIF(C6:C14,"e")</f>
        <v>1</v>
      </c>
      <c r="D15" s="29">
        <f>SUM(D6:D14)</f>
        <v>153</v>
      </c>
      <c r="E15" s="29">
        <f>SUM(E6:E14)</f>
        <v>63</v>
      </c>
      <c r="F15" s="29">
        <f>SUM(F6:F14)</f>
        <v>24</v>
      </c>
      <c r="G15" s="29">
        <f>SUM(G6:G14)</f>
        <v>66</v>
      </c>
      <c r="H15" s="29">
        <f>SUM(H6:H11)</f>
        <v>0</v>
      </c>
      <c r="I15" s="110">
        <f t="shared" si="1"/>
        <v>7</v>
      </c>
      <c r="J15" s="110">
        <f t="shared" si="2"/>
        <v>10</v>
      </c>
    </row>
    <row r="16" spans="1:10" s="9" customFormat="1" ht="12" customHeight="1">
      <c r="A16" s="45" t="s">
        <v>59</v>
      </c>
      <c r="B16" s="30"/>
      <c r="C16" s="30"/>
      <c r="D16" s="30"/>
      <c r="E16" s="30"/>
      <c r="F16" s="30"/>
      <c r="G16" s="30"/>
      <c r="H16" s="30"/>
      <c r="I16" s="109"/>
      <c r="J16" s="109"/>
    </row>
    <row r="17" spans="1:10" s="11" customFormat="1" ht="12" customHeight="1">
      <c r="A17" s="73" t="s">
        <v>88</v>
      </c>
      <c r="B17" s="8">
        <v>2</v>
      </c>
      <c r="C17" s="59" t="s">
        <v>11</v>
      </c>
      <c r="D17" s="47">
        <f>SUM(E17:H17)</f>
        <v>18</v>
      </c>
      <c r="E17" s="59">
        <v>9</v>
      </c>
      <c r="F17" s="59">
        <v>3</v>
      </c>
      <c r="G17" s="59">
        <v>6</v>
      </c>
      <c r="H17" s="8"/>
      <c r="I17" s="109">
        <f t="shared" si="1"/>
        <v>1</v>
      </c>
      <c r="J17" s="109">
        <f t="shared" si="2"/>
        <v>1</v>
      </c>
    </row>
    <row r="18" spans="1:10" s="11" customFormat="1" ht="12" customHeight="1">
      <c r="A18" s="73" t="s">
        <v>75</v>
      </c>
      <c r="B18" s="42">
        <v>3</v>
      </c>
      <c r="C18" s="7" t="s">
        <v>11</v>
      </c>
      <c r="D18" s="28">
        <f aca="true" t="shared" si="3" ref="D18:D23">SUM(E18:H18)</f>
        <v>18</v>
      </c>
      <c r="E18" s="98">
        <v>9</v>
      </c>
      <c r="F18" s="8">
        <v>3</v>
      </c>
      <c r="G18" s="13">
        <v>6</v>
      </c>
      <c r="H18" s="8"/>
      <c r="I18" s="109">
        <f t="shared" si="1"/>
        <v>1</v>
      </c>
      <c r="J18" s="109">
        <f t="shared" si="2"/>
        <v>1</v>
      </c>
    </row>
    <row r="19" spans="1:10" s="9" customFormat="1" ht="12" customHeight="1">
      <c r="A19" s="93" t="s">
        <v>52</v>
      </c>
      <c r="B19" s="42">
        <v>4</v>
      </c>
      <c r="C19" s="7" t="s">
        <v>10</v>
      </c>
      <c r="D19" s="28">
        <f t="shared" si="3"/>
        <v>27</v>
      </c>
      <c r="E19" s="98">
        <v>9</v>
      </c>
      <c r="F19" s="99">
        <v>6</v>
      </c>
      <c r="G19" s="99">
        <v>12</v>
      </c>
      <c r="H19" s="8"/>
      <c r="I19" s="109">
        <f t="shared" si="1"/>
        <v>1</v>
      </c>
      <c r="J19" s="109">
        <f t="shared" si="2"/>
        <v>2</v>
      </c>
    </row>
    <row r="20" spans="1:10" s="9" customFormat="1" ht="12" customHeight="1">
      <c r="A20" s="73" t="s">
        <v>73</v>
      </c>
      <c r="B20" s="42">
        <v>3</v>
      </c>
      <c r="C20" s="7" t="s">
        <v>10</v>
      </c>
      <c r="D20" s="28">
        <f t="shared" si="3"/>
        <v>18</v>
      </c>
      <c r="E20" s="98">
        <v>9</v>
      </c>
      <c r="F20" s="99">
        <v>3</v>
      </c>
      <c r="G20" s="99">
        <v>6</v>
      </c>
      <c r="H20" s="25"/>
      <c r="I20" s="109">
        <f t="shared" si="1"/>
        <v>1</v>
      </c>
      <c r="J20" s="109">
        <f t="shared" si="2"/>
        <v>1</v>
      </c>
    </row>
    <row r="21" spans="1:10" s="9" customFormat="1" ht="12" customHeight="1">
      <c r="A21" s="37" t="s">
        <v>22</v>
      </c>
      <c r="B21" s="42">
        <v>3</v>
      </c>
      <c r="C21" s="7" t="s">
        <v>11</v>
      </c>
      <c r="D21" s="28">
        <f t="shared" si="3"/>
        <v>18</v>
      </c>
      <c r="E21" s="98">
        <v>9</v>
      </c>
      <c r="F21" s="8">
        <v>3</v>
      </c>
      <c r="G21" s="13">
        <v>6</v>
      </c>
      <c r="H21" s="8"/>
      <c r="I21" s="109">
        <f t="shared" si="1"/>
        <v>1</v>
      </c>
      <c r="J21" s="109">
        <f t="shared" si="2"/>
        <v>1</v>
      </c>
    </row>
    <row r="22" spans="1:10" s="9" customFormat="1" ht="12" customHeight="1">
      <c r="A22" s="37" t="s">
        <v>30</v>
      </c>
      <c r="B22" s="38">
        <v>3</v>
      </c>
      <c r="C22" s="7" t="s">
        <v>11</v>
      </c>
      <c r="D22" s="28">
        <f t="shared" si="3"/>
        <v>18</v>
      </c>
      <c r="E22" s="98">
        <v>9</v>
      </c>
      <c r="F22" s="99">
        <v>3</v>
      </c>
      <c r="G22" s="99">
        <v>6</v>
      </c>
      <c r="H22" s="25"/>
      <c r="I22" s="109">
        <f t="shared" si="1"/>
        <v>1</v>
      </c>
      <c r="J22" s="109">
        <f t="shared" si="2"/>
        <v>1</v>
      </c>
    </row>
    <row r="23" spans="1:10" s="10" customFormat="1" ht="12" customHeight="1">
      <c r="A23" s="73" t="s">
        <v>83</v>
      </c>
      <c r="B23" s="38">
        <v>4</v>
      </c>
      <c r="C23" s="7" t="s">
        <v>11</v>
      </c>
      <c r="D23" s="28">
        <f t="shared" si="3"/>
        <v>27</v>
      </c>
      <c r="E23" s="98">
        <v>9</v>
      </c>
      <c r="F23" s="99">
        <v>6</v>
      </c>
      <c r="G23" s="99">
        <v>12</v>
      </c>
      <c r="H23" s="25"/>
      <c r="I23" s="109">
        <f t="shared" si="1"/>
        <v>1</v>
      </c>
      <c r="J23" s="109">
        <f t="shared" si="2"/>
        <v>2</v>
      </c>
    </row>
    <row r="24" spans="1:10" s="9" customFormat="1" ht="12" customHeight="1">
      <c r="A24" s="92" t="s">
        <v>12</v>
      </c>
      <c r="B24" s="29">
        <f>SUM(B16:B23)</f>
        <v>22</v>
      </c>
      <c r="C24" s="83">
        <f>COUNTIF(C17:C23,"e")</f>
        <v>2</v>
      </c>
      <c r="D24" s="29">
        <f>SUM(D17:D23)</f>
        <v>144</v>
      </c>
      <c r="E24" s="29">
        <f>SUM(E17:E23)</f>
        <v>63</v>
      </c>
      <c r="F24" s="29">
        <f>SUM(F17:F23)</f>
        <v>27</v>
      </c>
      <c r="G24" s="29">
        <f>SUM(G17:G23)</f>
        <v>54</v>
      </c>
      <c r="H24" s="29">
        <f>SUM(H17:H23)</f>
        <v>0</v>
      </c>
      <c r="I24" s="110">
        <f t="shared" si="1"/>
        <v>7</v>
      </c>
      <c r="J24" s="110">
        <f t="shared" si="2"/>
        <v>9</v>
      </c>
    </row>
    <row r="25" spans="1:10" s="70" customFormat="1" ht="12" customHeight="1">
      <c r="A25" s="46" t="s">
        <v>60</v>
      </c>
      <c r="B25" s="27"/>
      <c r="C25" s="27"/>
      <c r="D25" s="27"/>
      <c r="E25" s="27"/>
      <c r="F25" s="27"/>
      <c r="G25" s="27"/>
      <c r="H25" s="27"/>
      <c r="I25" s="109"/>
      <c r="J25" s="109"/>
    </row>
    <row r="26" spans="1:10" s="12" customFormat="1" ht="12" customHeight="1">
      <c r="A26" s="93" t="s">
        <v>40</v>
      </c>
      <c r="B26" s="42">
        <v>2</v>
      </c>
      <c r="C26" s="7" t="s">
        <v>11</v>
      </c>
      <c r="D26" s="8">
        <f aca="true" t="shared" si="4" ref="D26:D32">SUM(E26:H26)</f>
        <v>18</v>
      </c>
      <c r="E26" s="8">
        <v>9</v>
      </c>
      <c r="F26" s="8">
        <v>3</v>
      </c>
      <c r="G26" s="13">
        <v>6</v>
      </c>
      <c r="H26" s="8"/>
      <c r="I26" s="109">
        <f t="shared" si="1"/>
        <v>1</v>
      </c>
      <c r="J26" s="109">
        <f t="shared" si="2"/>
        <v>1</v>
      </c>
    </row>
    <row r="27" spans="1:10" s="9" customFormat="1" ht="12" customHeight="1">
      <c r="A27" s="73" t="s">
        <v>67</v>
      </c>
      <c r="B27" s="100">
        <v>3</v>
      </c>
      <c r="C27" s="7" t="s">
        <v>10</v>
      </c>
      <c r="D27" s="28">
        <f t="shared" si="4"/>
        <v>18</v>
      </c>
      <c r="E27" s="98">
        <v>9</v>
      </c>
      <c r="F27" s="8">
        <v>3</v>
      </c>
      <c r="G27" s="13">
        <v>6</v>
      </c>
      <c r="H27" s="8"/>
      <c r="I27" s="109">
        <f t="shared" si="1"/>
        <v>1</v>
      </c>
      <c r="J27" s="109">
        <f t="shared" si="2"/>
        <v>1</v>
      </c>
    </row>
    <row r="28" spans="1:10" s="9" customFormat="1" ht="12" customHeight="1">
      <c r="A28" s="93" t="s">
        <v>55</v>
      </c>
      <c r="B28" s="42">
        <v>3</v>
      </c>
      <c r="C28" s="7" t="s">
        <v>11</v>
      </c>
      <c r="D28" s="8">
        <f t="shared" si="4"/>
        <v>18</v>
      </c>
      <c r="E28" s="98">
        <v>9</v>
      </c>
      <c r="F28" s="98">
        <v>3</v>
      </c>
      <c r="G28" s="98">
        <v>6</v>
      </c>
      <c r="H28" s="8"/>
      <c r="I28" s="109">
        <f t="shared" si="1"/>
        <v>1</v>
      </c>
      <c r="J28" s="109">
        <f t="shared" si="2"/>
        <v>1</v>
      </c>
    </row>
    <row r="29" spans="1:10" s="9" customFormat="1" ht="12" customHeight="1">
      <c r="A29" s="37" t="s">
        <v>27</v>
      </c>
      <c r="B29" s="38">
        <v>4</v>
      </c>
      <c r="C29" s="7" t="s">
        <v>11</v>
      </c>
      <c r="D29" s="8">
        <f t="shared" si="4"/>
        <v>27</v>
      </c>
      <c r="E29" s="98">
        <v>9</v>
      </c>
      <c r="F29" s="99">
        <v>6</v>
      </c>
      <c r="G29" s="99">
        <v>12</v>
      </c>
      <c r="H29" s="25"/>
      <c r="I29" s="109">
        <f t="shared" si="1"/>
        <v>1</v>
      </c>
      <c r="J29" s="109">
        <f t="shared" si="2"/>
        <v>2</v>
      </c>
    </row>
    <row r="30" spans="1:10" s="9" customFormat="1" ht="12" customHeight="1">
      <c r="A30" s="37" t="s">
        <v>25</v>
      </c>
      <c r="B30" s="38">
        <v>4</v>
      </c>
      <c r="C30" s="7" t="s">
        <v>10</v>
      </c>
      <c r="D30" s="8">
        <f t="shared" si="4"/>
        <v>27</v>
      </c>
      <c r="E30" s="98">
        <v>9</v>
      </c>
      <c r="F30" s="99">
        <v>6</v>
      </c>
      <c r="G30" s="99">
        <v>12</v>
      </c>
      <c r="H30" s="8"/>
      <c r="I30" s="109">
        <f t="shared" si="1"/>
        <v>1</v>
      </c>
      <c r="J30" s="109">
        <f t="shared" si="2"/>
        <v>2</v>
      </c>
    </row>
    <row r="31" spans="1:10" s="9" customFormat="1" ht="12" customHeight="1">
      <c r="A31" s="73" t="s">
        <v>72</v>
      </c>
      <c r="B31" s="38">
        <v>4</v>
      </c>
      <c r="C31" s="7" t="s">
        <v>10</v>
      </c>
      <c r="D31" s="8">
        <f t="shared" si="4"/>
        <v>27</v>
      </c>
      <c r="E31" s="98">
        <v>9</v>
      </c>
      <c r="F31" s="99">
        <v>6</v>
      </c>
      <c r="G31" s="99">
        <v>12</v>
      </c>
      <c r="H31" s="25"/>
      <c r="I31" s="109">
        <f t="shared" si="1"/>
        <v>1</v>
      </c>
      <c r="J31" s="109">
        <f t="shared" si="2"/>
        <v>2</v>
      </c>
    </row>
    <row r="32" spans="1:10" s="10" customFormat="1" ht="12" customHeight="1">
      <c r="A32" s="37" t="s">
        <v>18</v>
      </c>
      <c r="B32" s="38">
        <v>1</v>
      </c>
      <c r="C32" s="7" t="s">
        <v>11</v>
      </c>
      <c r="D32" s="8">
        <f t="shared" si="4"/>
        <v>9</v>
      </c>
      <c r="E32" s="8"/>
      <c r="F32" s="8"/>
      <c r="G32" s="13">
        <v>9</v>
      </c>
      <c r="H32" s="8"/>
      <c r="I32" s="109">
        <f t="shared" si="1"/>
        <v>0</v>
      </c>
      <c r="J32" s="109">
        <f t="shared" si="2"/>
        <v>1</v>
      </c>
    </row>
    <row r="33" spans="1:10" s="70" customFormat="1" ht="12" customHeight="1">
      <c r="A33" s="94" t="s">
        <v>12</v>
      </c>
      <c r="B33" s="29">
        <f>SUM(B26:B32)</f>
        <v>21</v>
      </c>
      <c r="C33" s="83">
        <f>COUNTIF(C26:C32,"e")</f>
        <v>3</v>
      </c>
      <c r="D33" s="29">
        <f>SUM(D26:D32)</f>
        <v>144</v>
      </c>
      <c r="E33" s="29">
        <f>SUM(E26:E32)</f>
        <v>54</v>
      </c>
      <c r="F33" s="29">
        <f>SUM(F26:F32)</f>
        <v>27</v>
      </c>
      <c r="G33" s="29">
        <f>SUM(G26:G32)</f>
        <v>63</v>
      </c>
      <c r="H33" s="29">
        <v>0</v>
      </c>
      <c r="I33" s="110">
        <f t="shared" si="1"/>
        <v>6</v>
      </c>
      <c r="J33" s="110">
        <f t="shared" si="2"/>
        <v>10</v>
      </c>
    </row>
    <row r="34" spans="1:10" s="9" customFormat="1" ht="12" customHeight="1">
      <c r="A34" s="46" t="s">
        <v>61</v>
      </c>
      <c r="B34" s="27"/>
      <c r="C34" s="27"/>
      <c r="D34" s="27"/>
      <c r="E34" s="27"/>
      <c r="F34" s="27"/>
      <c r="G34" s="27"/>
      <c r="H34" s="27"/>
      <c r="I34" s="109"/>
      <c r="J34" s="109"/>
    </row>
    <row r="35" spans="1:10" s="12" customFormat="1" ht="12" customHeight="1">
      <c r="A35" s="93" t="s">
        <v>41</v>
      </c>
      <c r="B35" s="42">
        <v>2</v>
      </c>
      <c r="C35" s="7" t="s">
        <v>11</v>
      </c>
      <c r="D35" s="8">
        <f aca="true" t="shared" si="5" ref="D35:D40">SUM(E35:H35)</f>
        <v>18</v>
      </c>
      <c r="E35" s="8">
        <v>9</v>
      </c>
      <c r="F35" s="8">
        <v>3</v>
      </c>
      <c r="G35" s="13">
        <v>6</v>
      </c>
      <c r="H35" s="8"/>
      <c r="I35" s="109">
        <f t="shared" si="1"/>
        <v>1</v>
      </c>
      <c r="J35" s="109">
        <f t="shared" si="2"/>
        <v>1</v>
      </c>
    </row>
    <row r="36" spans="1:10" s="9" customFormat="1" ht="12" customHeight="1">
      <c r="A36" s="84" t="s">
        <v>71</v>
      </c>
      <c r="B36" s="101">
        <v>1</v>
      </c>
      <c r="C36" s="7" t="s">
        <v>11</v>
      </c>
      <c r="D36" s="8">
        <f t="shared" si="5"/>
        <v>9</v>
      </c>
      <c r="E36" s="8">
        <v>9</v>
      </c>
      <c r="F36" s="8"/>
      <c r="G36" s="13"/>
      <c r="H36" s="8"/>
      <c r="I36" s="109">
        <f t="shared" si="1"/>
        <v>1</v>
      </c>
      <c r="J36" s="109">
        <f t="shared" si="2"/>
        <v>0</v>
      </c>
    </row>
    <row r="37" spans="1:10" s="9" customFormat="1" ht="12" customHeight="1">
      <c r="A37" s="37" t="s">
        <v>23</v>
      </c>
      <c r="B37" s="38">
        <v>3</v>
      </c>
      <c r="C37" s="7" t="s">
        <v>10</v>
      </c>
      <c r="D37" s="8">
        <f t="shared" si="5"/>
        <v>27</v>
      </c>
      <c r="E37" s="98">
        <v>9</v>
      </c>
      <c r="F37" s="99">
        <v>6</v>
      </c>
      <c r="G37" s="99">
        <v>12</v>
      </c>
      <c r="H37" s="8"/>
      <c r="I37" s="109">
        <f t="shared" si="1"/>
        <v>1</v>
      </c>
      <c r="J37" s="109">
        <f t="shared" si="2"/>
        <v>2</v>
      </c>
    </row>
    <row r="38" spans="1:10" s="9" customFormat="1" ht="12" customHeight="1">
      <c r="A38" s="37" t="s">
        <v>24</v>
      </c>
      <c r="B38" s="102">
        <v>3</v>
      </c>
      <c r="C38" s="59" t="s">
        <v>11</v>
      </c>
      <c r="D38" s="8">
        <f t="shared" si="5"/>
        <v>27</v>
      </c>
      <c r="E38" s="99">
        <v>9</v>
      </c>
      <c r="F38" s="99">
        <v>6</v>
      </c>
      <c r="G38" s="99">
        <v>12</v>
      </c>
      <c r="H38" s="55"/>
      <c r="I38" s="109">
        <f t="shared" si="1"/>
        <v>1</v>
      </c>
      <c r="J38" s="109">
        <f t="shared" si="2"/>
        <v>2</v>
      </c>
    </row>
    <row r="39" spans="1:10" s="9" customFormat="1" ht="12" customHeight="1">
      <c r="A39" s="103" t="s">
        <v>17</v>
      </c>
      <c r="B39" s="104">
        <v>2</v>
      </c>
      <c r="C39" s="69" t="s">
        <v>11</v>
      </c>
      <c r="D39" s="8">
        <f t="shared" si="5"/>
        <v>18</v>
      </c>
      <c r="E39" s="23"/>
      <c r="F39" s="23"/>
      <c r="G39" s="26">
        <v>18</v>
      </c>
      <c r="H39" s="23"/>
      <c r="I39" s="109">
        <f t="shared" si="1"/>
        <v>0</v>
      </c>
      <c r="J39" s="109">
        <f t="shared" si="2"/>
        <v>2</v>
      </c>
    </row>
    <row r="40" spans="1:10" s="14" customFormat="1" ht="12.75">
      <c r="A40" s="37" t="s">
        <v>57</v>
      </c>
      <c r="B40" s="104">
        <v>15</v>
      </c>
      <c r="C40" s="69" t="s">
        <v>10</v>
      </c>
      <c r="D40" s="8">
        <f t="shared" si="5"/>
        <v>0</v>
      </c>
      <c r="E40" s="23"/>
      <c r="F40" s="23"/>
      <c r="G40" s="23"/>
      <c r="H40" s="23"/>
      <c r="I40" s="109">
        <f t="shared" si="1"/>
        <v>0</v>
      </c>
      <c r="J40" s="109">
        <f t="shared" si="2"/>
        <v>0</v>
      </c>
    </row>
    <row r="41" spans="1:10" s="15" customFormat="1" ht="13.5">
      <c r="A41" s="86" t="s">
        <v>12</v>
      </c>
      <c r="B41" s="62">
        <f>SUM(B35:B40)</f>
        <v>26</v>
      </c>
      <c r="C41" s="87">
        <f>COUNTIF(C35:C40,"e")</f>
        <v>2</v>
      </c>
      <c r="D41" s="62">
        <f>SUM(D35:D40)</f>
        <v>99</v>
      </c>
      <c r="E41" s="62">
        <f>SUM(E35:E40)</f>
        <v>36</v>
      </c>
      <c r="F41" s="62">
        <f>SUM(F35:F40)</f>
        <v>15</v>
      </c>
      <c r="G41" s="62">
        <f>SUM(G35:G40)</f>
        <v>48</v>
      </c>
      <c r="H41" s="62"/>
      <c r="I41" s="110">
        <f t="shared" si="1"/>
        <v>4</v>
      </c>
      <c r="J41" s="110">
        <f t="shared" si="2"/>
        <v>7</v>
      </c>
    </row>
    <row r="42" spans="1:10" ht="12.75">
      <c r="A42" s="88" t="s">
        <v>28</v>
      </c>
      <c r="B42" s="62">
        <f aca="true" t="shared" si="6" ref="B42:H42">B15+B24+B33+B41</f>
        <v>90</v>
      </c>
      <c r="C42" s="62">
        <f t="shared" si="6"/>
        <v>8</v>
      </c>
      <c r="D42" s="62">
        <f t="shared" si="6"/>
        <v>540</v>
      </c>
      <c r="E42" s="62">
        <f t="shared" si="6"/>
        <v>216</v>
      </c>
      <c r="F42" s="62">
        <f t="shared" si="6"/>
        <v>93</v>
      </c>
      <c r="G42" s="62">
        <f t="shared" si="6"/>
        <v>231</v>
      </c>
      <c r="H42" s="62">
        <f t="shared" si="6"/>
        <v>0</v>
      </c>
      <c r="I42" s="63"/>
      <c r="J42" s="63"/>
    </row>
    <row r="43" spans="1:10" ht="13.5">
      <c r="A43" s="58" t="s">
        <v>20</v>
      </c>
      <c r="B43" s="64"/>
      <c r="C43" s="65"/>
      <c r="D43" s="89"/>
      <c r="E43" s="67">
        <f>(E42/D42)*100</f>
        <v>40</v>
      </c>
      <c r="F43" s="67">
        <f>(F42/D42)*100</f>
        <v>17.22222222222222</v>
      </c>
      <c r="G43" s="67">
        <f>(G42/D42)*100</f>
        <v>42.77777777777778</v>
      </c>
      <c r="H43" s="67">
        <f>(H42/D42)*100</f>
        <v>0</v>
      </c>
      <c r="I43" s="71"/>
      <c r="J43" s="71"/>
    </row>
    <row r="44" spans="1:10" ht="13.5">
      <c r="A44" s="105"/>
      <c r="B44" s="48"/>
      <c r="C44" s="50"/>
      <c r="D44" s="50"/>
      <c r="E44" s="50"/>
      <c r="F44" s="51"/>
      <c r="G44" s="52"/>
      <c r="H44" s="53"/>
      <c r="I44" s="120"/>
      <c r="J44" s="120"/>
    </row>
    <row r="45" spans="1:10" ht="12.75" customHeight="1">
      <c r="A45" s="119" t="s">
        <v>82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s="106" customFormat="1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121" t="s">
        <v>13</v>
      </c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52.5" customHeight="1">
      <c r="A50" s="113" t="str">
        <f>A2</f>
        <v>Kierunek TRANSPORT I LOGISTYKA,                                                                                                                                                           specjalność INŻYNIERIA TRANSPORTU I SPEDYCJA, studia niestacjonarne drugiego stopnia.                         
Plan studiów zgodny z Uchwałą nr 30/2023-2024 Senatu UP w Lublinie z dnia 26 kwietnia 2024 r.                                                                             Obowiązuje od naboru 2024/2025                                   zał. 4b</v>
      </c>
      <c r="B50" s="113"/>
      <c r="C50" s="113"/>
      <c r="D50" s="113"/>
      <c r="E50" s="113"/>
      <c r="F50" s="113"/>
      <c r="G50" s="113"/>
      <c r="H50" s="113"/>
      <c r="I50" s="113"/>
      <c r="J50" s="113"/>
    </row>
    <row r="51" spans="1:10" ht="12.75">
      <c r="A51" s="39"/>
      <c r="B51" s="54"/>
      <c r="C51" s="40"/>
      <c r="D51" s="40"/>
      <c r="E51" s="40"/>
      <c r="F51" s="40"/>
      <c r="G51" s="40"/>
      <c r="H51" s="40"/>
      <c r="I51" s="40"/>
      <c r="J51" s="41"/>
    </row>
    <row r="52" spans="1:10" ht="87.75">
      <c r="A52" s="32" t="s">
        <v>0</v>
      </c>
      <c r="B52" s="18" t="s">
        <v>1</v>
      </c>
      <c r="C52" s="19" t="s">
        <v>2</v>
      </c>
      <c r="D52" s="19" t="s">
        <v>3</v>
      </c>
      <c r="E52" s="20" t="s">
        <v>4</v>
      </c>
      <c r="F52" s="21" t="s">
        <v>5</v>
      </c>
      <c r="G52" s="21" t="s">
        <v>6</v>
      </c>
      <c r="H52" s="19" t="s">
        <v>7</v>
      </c>
      <c r="I52" s="20" t="s">
        <v>8</v>
      </c>
      <c r="J52" s="20" t="s">
        <v>9</v>
      </c>
    </row>
    <row r="53" spans="1:10" ht="12.75">
      <c r="A53" s="111" t="s">
        <v>43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36" t="s">
        <v>31</v>
      </c>
      <c r="B54" s="35">
        <v>2</v>
      </c>
      <c r="C54" s="7" t="s">
        <v>11</v>
      </c>
      <c r="D54" s="8">
        <f>SUM(E54:H54)</f>
        <v>18</v>
      </c>
      <c r="E54" s="8">
        <v>9</v>
      </c>
      <c r="F54" s="8">
        <v>3</v>
      </c>
      <c r="G54" s="13">
        <v>6</v>
      </c>
      <c r="H54" s="8"/>
      <c r="I54" s="109">
        <f>ROUNDUP(E54/9,2)</f>
        <v>1</v>
      </c>
      <c r="J54" s="109">
        <f>ROUNDUP((F54+G54+H54)/9,2)</f>
        <v>1</v>
      </c>
    </row>
    <row r="55" spans="1:10" ht="12.75">
      <c r="A55" s="36" t="s">
        <v>53</v>
      </c>
      <c r="B55" s="35">
        <v>2</v>
      </c>
      <c r="C55" s="7" t="s">
        <v>11</v>
      </c>
      <c r="D55" s="8">
        <f>SUM(E55:H55)</f>
        <v>18</v>
      </c>
      <c r="E55" s="8">
        <v>9</v>
      </c>
      <c r="F55" s="8">
        <v>3</v>
      </c>
      <c r="G55" s="13">
        <v>6</v>
      </c>
      <c r="H55" s="8"/>
      <c r="I55" s="109">
        <f>ROUNDUP(E55/9,2)</f>
        <v>1</v>
      </c>
      <c r="J55" s="109">
        <f>ROUNDUP((F55+G55+H55)/9,2)</f>
        <v>1</v>
      </c>
    </row>
    <row r="56" spans="1:10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ht="12.75">
      <c r="A57" s="34"/>
      <c r="B57" s="35"/>
      <c r="C57" s="7"/>
      <c r="D57" s="8"/>
      <c r="E57" s="8"/>
      <c r="F57" s="8"/>
      <c r="G57" s="13"/>
      <c r="H57" s="8"/>
      <c r="I57" s="8"/>
      <c r="J57" s="8"/>
    </row>
    <row r="58" spans="1:10" ht="12.75" customHeight="1">
      <c r="A58" s="34"/>
      <c r="B58" s="35"/>
      <c r="C58" s="7"/>
      <c r="D58" s="8"/>
      <c r="E58" s="8"/>
      <c r="F58" s="8"/>
      <c r="G58" s="13"/>
      <c r="H58" s="8"/>
      <c r="I58" s="8"/>
      <c r="J58" s="8"/>
    </row>
    <row r="59" spans="1:10" ht="12.75">
      <c r="A59" s="111" t="s">
        <v>49</v>
      </c>
      <c r="B59" s="111"/>
      <c r="C59" s="111"/>
      <c r="D59" s="111"/>
      <c r="E59" s="111"/>
      <c r="F59" s="111"/>
      <c r="G59" s="111"/>
      <c r="H59" s="111"/>
      <c r="I59" s="111"/>
      <c r="J59" s="111"/>
    </row>
    <row r="60" spans="1:10" ht="12.75">
      <c r="A60" s="36" t="s">
        <v>62</v>
      </c>
      <c r="B60" s="35">
        <v>2</v>
      </c>
      <c r="C60" s="7" t="s">
        <v>11</v>
      </c>
      <c r="D60" s="8">
        <f>SUM(E60:H60)</f>
        <v>18</v>
      </c>
      <c r="E60" s="8">
        <v>9</v>
      </c>
      <c r="F60" s="8">
        <v>3</v>
      </c>
      <c r="G60" s="13">
        <v>6</v>
      </c>
      <c r="H60" s="8"/>
      <c r="I60" s="109">
        <f>ROUNDUP(E60/9,2)</f>
        <v>1</v>
      </c>
      <c r="J60" s="109">
        <f>ROUNDUP((F60+G60+H60)/9,2)</f>
        <v>1</v>
      </c>
    </row>
    <row r="61" spans="1:10" ht="12.75">
      <c r="A61" s="36" t="s">
        <v>63</v>
      </c>
      <c r="B61" s="35">
        <v>2</v>
      </c>
      <c r="C61" s="7" t="s">
        <v>11</v>
      </c>
      <c r="D61" s="8">
        <f>SUM(E61:H61)</f>
        <v>18</v>
      </c>
      <c r="E61" s="8">
        <v>9</v>
      </c>
      <c r="F61" s="8">
        <v>3</v>
      </c>
      <c r="G61" s="13">
        <v>6</v>
      </c>
      <c r="H61" s="8"/>
      <c r="I61" s="109">
        <f>ROUNDUP(E61/9,2)</f>
        <v>1</v>
      </c>
      <c r="J61" s="109">
        <f>ROUNDUP((F61+G61+H61)/9,2)</f>
        <v>1</v>
      </c>
    </row>
    <row r="62" spans="1:10" ht="12.75">
      <c r="A62" s="72" t="s">
        <v>64</v>
      </c>
      <c r="B62" s="35">
        <v>2</v>
      </c>
      <c r="C62" s="7" t="s">
        <v>11</v>
      </c>
      <c r="D62" s="8">
        <f>SUM(E62:H62)</f>
        <v>18</v>
      </c>
      <c r="E62" s="8">
        <v>9</v>
      </c>
      <c r="F62" s="8">
        <v>3</v>
      </c>
      <c r="G62" s="13">
        <v>6</v>
      </c>
      <c r="H62" s="8"/>
      <c r="I62" s="109">
        <f>ROUNDUP(E62/9,2)</f>
        <v>1</v>
      </c>
      <c r="J62" s="109">
        <f>ROUNDUP((F62+G62+H62)/9,2)</f>
        <v>1</v>
      </c>
    </row>
    <row r="63" spans="1:10" ht="12.75">
      <c r="A63" s="72" t="s">
        <v>65</v>
      </c>
      <c r="B63" s="35">
        <v>2</v>
      </c>
      <c r="C63" s="7" t="s">
        <v>11</v>
      </c>
      <c r="D63" s="8">
        <f>SUM(E63:H63)</f>
        <v>18</v>
      </c>
      <c r="E63" s="8">
        <v>9</v>
      </c>
      <c r="F63" s="8">
        <v>3</v>
      </c>
      <c r="G63" s="13">
        <v>6</v>
      </c>
      <c r="H63" s="8"/>
      <c r="I63" s="109">
        <f>ROUNDUP(E63/9,2)</f>
        <v>1</v>
      </c>
      <c r="J63" s="109">
        <f>ROUNDUP((F63+G63+H63)/9,2)</f>
        <v>1</v>
      </c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5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5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5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5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5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5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5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5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5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5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5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5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5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5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5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5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5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5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5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5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5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5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5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5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5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5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5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5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5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5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5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5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5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5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5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5"/>
    </row>
  </sheetData>
  <sheetProtection/>
  <mergeCells count="11">
    <mergeCell ref="A1:J1"/>
    <mergeCell ref="A2:J2"/>
    <mergeCell ref="A5:J5"/>
    <mergeCell ref="I44:J44"/>
    <mergeCell ref="A49:J49"/>
    <mergeCell ref="A50:J50"/>
    <mergeCell ref="A56:J56"/>
    <mergeCell ref="A53:J53"/>
    <mergeCell ref="A45:J46"/>
    <mergeCell ref="A47:J47"/>
    <mergeCell ref="A59:J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SheetLayoutView="100" zoomScalePageLayoutView="0" workbookViewId="0" topLeftCell="A4">
      <selection activeCell="A65" sqref="A60:A65"/>
    </sheetView>
  </sheetViews>
  <sheetFormatPr defaultColWidth="13.00390625" defaultRowHeight="12.75"/>
  <cols>
    <col min="1" max="1" width="40.7109375" style="1" customWidth="1"/>
    <col min="2" max="2" width="6.28125" style="16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" customHeight="1">
      <c r="A2" s="113" t="s">
        <v>94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2.75">
      <c r="J3" s="5"/>
    </row>
    <row r="4" spans="1:10" s="6" customFormat="1" ht="84" customHeight="1">
      <c r="A4" s="17" t="s">
        <v>0</v>
      </c>
      <c r="B4" s="18" t="s">
        <v>1</v>
      </c>
      <c r="C4" s="19" t="s">
        <v>2</v>
      </c>
      <c r="D4" s="19" t="s">
        <v>3</v>
      </c>
      <c r="E4" s="20" t="s">
        <v>4</v>
      </c>
      <c r="F4" s="21" t="s">
        <v>5</v>
      </c>
      <c r="G4" s="21" t="s">
        <v>6</v>
      </c>
      <c r="H4" s="19" t="s">
        <v>7</v>
      </c>
      <c r="I4" s="20" t="s">
        <v>8</v>
      </c>
      <c r="J4" s="20" t="s">
        <v>9</v>
      </c>
    </row>
    <row r="5" spans="1:10" s="6" customFormat="1" ht="12.75" customHeight="1">
      <c r="A5" s="114" t="s">
        <v>58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s="70" customFormat="1" ht="12" customHeight="1">
      <c r="A6" s="37" t="s">
        <v>56</v>
      </c>
      <c r="B6" s="38">
        <v>2</v>
      </c>
      <c r="C6" s="7" t="s">
        <v>11</v>
      </c>
      <c r="D6" s="28">
        <f aca="true" t="shared" si="0" ref="D6:D14">SUM(E6:H6)</f>
        <v>18</v>
      </c>
      <c r="E6" s="96"/>
      <c r="F6" s="96"/>
      <c r="G6" s="96">
        <v>18</v>
      </c>
      <c r="H6" s="25"/>
      <c r="I6" s="109">
        <f>ROUNDUP(E6/9,2)</f>
        <v>0</v>
      </c>
      <c r="J6" s="109">
        <f>ROUNDUP((F6+G6+H6)/9,2)</f>
        <v>2</v>
      </c>
    </row>
    <row r="7" spans="1:10" s="70" customFormat="1" ht="12" customHeight="1">
      <c r="A7" s="123" t="s">
        <v>80</v>
      </c>
      <c r="B7" s="38">
        <v>2</v>
      </c>
      <c r="C7" s="7" t="s">
        <v>10</v>
      </c>
      <c r="D7" s="28">
        <f t="shared" si="0"/>
        <v>18</v>
      </c>
      <c r="E7" s="59">
        <v>9</v>
      </c>
      <c r="F7" s="59">
        <v>3</v>
      </c>
      <c r="G7" s="59">
        <v>6</v>
      </c>
      <c r="H7" s="23"/>
      <c r="I7" s="109">
        <f aca="true" t="shared" si="1" ref="I7:I41">ROUNDUP(E7/9,2)</f>
        <v>1</v>
      </c>
      <c r="J7" s="109">
        <f aca="true" t="shared" si="2" ref="J7:J41">ROUNDUP((F7+G7+H7)/9,2)</f>
        <v>1</v>
      </c>
    </row>
    <row r="8" spans="1:10" s="70" customFormat="1" ht="12" customHeight="1">
      <c r="A8" s="73" t="s">
        <v>66</v>
      </c>
      <c r="B8" s="38">
        <v>3</v>
      </c>
      <c r="C8" s="7" t="s">
        <v>11</v>
      </c>
      <c r="D8" s="28">
        <f t="shared" si="0"/>
        <v>27</v>
      </c>
      <c r="E8" s="97">
        <v>9</v>
      </c>
      <c r="F8" s="97">
        <v>6</v>
      </c>
      <c r="G8" s="97">
        <v>12</v>
      </c>
      <c r="H8" s="8"/>
      <c r="I8" s="109">
        <f t="shared" si="1"/>
        <v>1</v>
      </c>
      <c r="J8" s="109">
        <f t="shared" si="2"/>
        <v>2</v>
      </c>
    </row>
    <row r="9" spans="1:10" s="10" customFormat="1" ht="12" customHeight="1">
      <c r="A9" s="37" t="s">
        <v>51</v>
      </c>
      <c r="B9" s="38">
        <v>4</v>
      </c>
      <c r="C9" s="7" t="s">
        <v>11</v>
      </c>
      <c r="D9" s="28">
        <f t="shared" si="0"/>
        <v>27</v>
      </c>
      <c r="E9" s="98">
        <v>9</v>
      </c>
      <c r="F9" s="99">
        <v>6</v>
      </c>
      <c r="G9" s="99">
        <v>12</v>
      </c>
      <c r="H9" s="8"/>
      <c r="I9" s="109">
        <f t="shared" si="1"/>
        <v>1</v>
      </c>
      <c r="J9" s="109">
        <f t="shared" si="2"/>
        <v>2</v>
      </c>
    </row>
    <row r="10" spans="1:10" s="9" customFormat="1" ht="12" customHeight="1">
      <c r="A10" s="37" t="s">
        <v>62</v>
      </c>
      <c r="B10" s="100">
        <v>4</v>
      </c>
      <c r="C10" s="7" t="s">
        <v>11</v>
      </c>
      <c r="D10" s="28">
        <f t="shared" si="0"/>
        <v>27</v>
      </c>
      <c r="E10" s="98">
        <v>9</v>
      </c>
      <c r="F10" s="99">
        <v>6</v>
      </c>
      <c r="G10" s="99">
        <v>12</v>
      </c>
      <c r="H10" s="8"/>
      <c r="I10" s="109">
        <f t="shared" si="1"/>
        <v>1</v>
      </c>
      <c r="J10" s="109">
        <f t="shared" si="2"/>
        <v>2</v>
      </c>
    </row>
    <row r="11" spans="1:10" s="10" customFormat="1" ht="12" customHeight="1">
      <c r="A11" s="73" t="s">
        <v>77</v>
      </c>
      <c r="B11" s="38">
        <v>3</v>
      </c>
      <c r="C11" s="7" t="s">
        <v>11</v>
      </c>
      <c r="D11" s="28">
        <f t="shared" si="0"/>
        <v>18</v>
      </c>
      <c r="E11" s="98">
        <v>9</v>
      </c>
      <c r="F11" s="99">
        <v>3</v>
      </c>
      <c r="G11" s="99">
        <v>6</v>
      </c>
      <c r="H11" s="8"/>
      <c r="I11" s="109">
        <f t="shared" si="1"/>
        <v>1</v>
      </c>
      <c r="J11" s="109">
        <f t="shared" si="2"/>
        <v>1</v>
      </c>
    </row>
    <row r="12" spans="1:10" s="10" customFormat="1" ht="12" customHeight="1">
      <c r="A12" s="84" t="s">
        <v>68</v>
      </c>
      <c r="B12" s="74">
        <v>1</v>
      </c>
      <c r="C12" s="69" t="s">
        <v>11</v>
      </c>
      <c r="D12" s="23">
        <f t="shared" si="0"/>
        <v>6</v>
      </c>
      <c r="E12" s="23">
        <v>6</v>
      </c>
      <c r="F12" s="23"/>
      <c r="G12" s="26"/>
      <c r="H12" s="23"/>
      <c r="I12" s="109">
        <f t="shared" si="1"/>
        <v>0.67</v>
      </c>
      <c r="J12" s="109">
        <f t="shared" si="2"/>
        <v>0</v>
      </c>
    </row>
    <row r="13" spans="1:10" s="10" customFormat="1" ht="12" customHeight="1">
      <c r="A13" s="84" t="s">
        <v>69</v>
      </c>
      <c r="B13" s="74">
        <v>1</v>
      </c>
      <c r="C13" s="69" t="s">
        <v>11</v>
      </c>
      <c r="D13" s="23">
        <f t="shared" si="0"/>
        <v>6</v>
      </c>
      <c r="E13" s="23">
        <v>6</v>
      </c>
      <c r="F13" s="23"/>
      <c r="G13" s="26"/>
      <c r="H13" s="23"/>
      <c r="I13" s="109">
        <f t="shared" si="1"/>
        <v>0.67</v>
      </c>
      <c r="J13" s="109">
        <f t="shared" si="2"/>
        <v>0</v>
      </c>
    </row>
    <row r="14" spans="1:10" s="10" customFormat="1" ht="12" customHeight="1">
      <c r="A14" s="84" t="s">
        <v>70</v>
      </c>
      <c r="B14" s="74">
        <v>1</v>
      </c>
      <c r="C14" s="69" t="s">
        <v>11</v>
      </c>
      <c r="D14" s="23">
        <f t="shared" si="0"/>
        <v>6</v>
      </c>
      <c r="E14" s="23">
        <v>6</v>
      </c>
      <c r="F14" s="23"/>
      <c r="G14" s="26"/>
      <c r="H14" s="23"/>
      <c r="I14" s="109">
        <f t="shared" si="1"/>
        <v>0.67</v>
      </c>
      <c r="J14" s="109">
        <f t="shared" si="2"/>
        <v>0</v>
      </c>
    </row>
    <row r="15" spans="1:10" s="70" customFormat="1" ht="12" customHeight="1">
      <c r="A15" s="92" t="s">
        <v>12</v>
      </c>
      <c r="B15" s="29">
        <f>SUM(B6:B14)</f>
        <v>21</v>
      </c>
      <c r="C15" s="83">
        <f>COUNTIF(C6:C14,"e")</f>
        <v>1</v>
      </c>
      <c r="D15" s="29">
        <f>SUM(D6:D14)</f>
        <v>153</v>
      </c>
      <c r="E15" s="29">
        <f>SUM(E6:E14)</f>
        <v>63</v>
      </c>
      <c r="F15" s="29">
        <f>SUM(F6:F14)</f>
        <v>24</v>
      </c>
      <c r="G15" s="29">
        <f>SUM(G6:G14)</f>
        <v>66</v>
      </c>
      <c r="H15" s="29">
        <f>SUM(H6:H11)</f>
        <v>0</v>
      </c>
      <c r="I15" s="110">
        <f t="shared" si="1"/>
        <v>7</v>
      </c>
      <c r="J15" s="110">
        <f t="shared" si="2"/>
        <v>10</v>
      </c>
    </row>
    <row r="16" spans="1:10" s="9" customFormat="1" ht="12" customHeight="1">
      <c r="A16" s="45" t="s">
        <v>59</v>
      </c>
      <c r="B16" s="30"/>
      <c r="C16" s="30"/>
      <c r="D16" s="30"/>
      <c r="E16" s="30"/>
      <c r="F16" s="30"/>
      <c r="G16" s="30"/>
      <c r="H16" s="30"/>
      <c r="I16" s="109"/>
      <c r="J16" s="109"/>
    </row>
    <row r="17" spans="1:10" s="11" customFormat="1" ht="12" customHeight="1">
      <c r="A17" s="73" t="s">
        <v>88</v>
      </c>
      <c r="B17" s="8">
        <v>2</v>
      </c>
      <c r="C17" s="59" t="s">
        <v>11</v>
      </c>
      <c r="D17" s="47">
        <f>SUM(E17:H17)</f>
        <v>18</v>
      </c>
      <c r="E17" s="59">
        <v>9</v>
      </c>
      <c r="F17" s="59">
        <v>3</v>
      </c>
      <c r="G17" s="59">
        <v>6</v>
      </c>
      <c r="H17" s="8"/>
      <c r="I17" s="109">
        <f t="shared" si="1"/>
        <v>1</v>
      </c>
      <c r="J17" s="109">
        <f t="shared" si="2"/>
        <v>1</v>
      </c>
    </row>
    <row r="18" spans="1:10" s="11" customFormat="1" ht="12" customHeight="1">
      <c r="A18" s="37" t="s">
        <v>26</v>
      </c>
      <c r="B18" s="42">
        <v>3</v>
      </c>
      <c r="C18" s="7" t="s">
        <v>11</v>
      </c>
      <c r="D18" s="28">
        <f aca="true" t="shared" si="3" ref="D18:D23">SUM(E18:H18)</f>
        <v>18</v>
      </c>
      <c r="E18" s="98">
        <v>9</v>
      </c>
      <c r="F18" s="8">
        <v>3</v>
      </c>
      <c r="G18" s="13">
        <v>6</v>
      </c>
      <c r="H18" s="8"/>
      <c r="I18" s="109">
        <f t="shared" si="1"/>
        <v>1</v>
      </c>
      <c r="J18" s="109">
        <f t="shared" si="2"/>
        <v>1</v>
      </c>
    </row>
    <row r="19" spans="1:10" s="9" customFormat="1" ht="12" customHeight="1">
      <c r="A19" s="93" t="s">
        <v>52</v>
      </c>
      <c r="B19" s="42">
        <v>4</v>
      </c>
      <c r="C19" s="7" t="s">
        <v>10</v>
      </c>
      <c r="D19" s="28">
        <f t="shared" si="3"/>
        <v>27</v>
      </c>
      <c r="E19" s="98">
        <v>9</v>
      </c>
      <c r="F19" s="99">
        <v>6</v>
      </c>
      <c r="G19" s="99">
        <v>12</v>
      </c>
      <c r="H19" s="8"/>
      <c r="I19" s="109">
        <f t="shared" si="1"/>
        <v>1</v>
      </c>
      <c r="J19" s="109">
        <f t="shared" si="2"/>
        <v>2</v>
      </c>
    </row>
    <row r="20" spans="1:10" s="9" customFormat="1" ht="12" customHeight="1">
      <c r="A20" s="73" t="s">
        <v>73</v>
      </c>
      <c r="B20" s="42">
        <v>3</v>
      </c>
      <c r="C20" s="7" t="s">
        <v>10</v>
      </c>
      <c r="D20" s="28">
        <f t="shared" si="3"/>
        <v>18</v>
      </c>
      <c r="E20" s="98">
        <v>9</v>
      </c>
      <c r="F20" s="99">
        <v>3</v>
      </c>
      <c r="G20" s="99">
        <v>6</v>
      </c>
      <c r="H20" s="25"/>
      <c r="I20" s="109">
        <f t="shared" si="1"/>
        <v>1</v>
      </c>
      <c r="J20" s="109">
        <f t="shared" si="2"/>
        <v>1</v>
      </c>
    </row>
    <row r="21" spans="1:10" s="9" customFormat="1" ht="12" customHeight="1">
      <c r="A21" s="37" t="s">
        <v>22</v>
      </c>
      <c r="B21" s="42">
        <v>3</v>
      </c>
      <c r="C21" s="7" t="s">
        <v>11</v>
      </c>
      <c r="D21" s="28">
        <f t="shared" si="3"/>
        <v>18</v>
      </c>
      <c r="E21" s="98">
        <v>9</v>
      </c>
      <c r="F21" s="8">
        <v>3</v>
      </c>
      <c r="G21" s="13">
        <v>6</v>
      </c>
      <c r="H21" s="8"/>
      <c r="I21" s="109">
        <f t="shared" si="1"/>
        <v>1</v>
      </c>
      <c r="J21" s="109">
        <f t="shared" si="2"/>
        <v>1</v>
      </c>
    </row>
    <row r="22" spans="1:10" s="9" customFormat="1" ht="12" customHeight="1">
      <c r="A22" s="37" t="s">
        <v>54</v>
      </c>
      <c r="B22" s="38">
        <v>3</v>
      </c>
      <c r="C22" s="7" t="s">
        <v>11</v>
      </c>
      <c r="D22" s="28">
        <f t="shared" si="3"/>
        <v>18</v>
      </c>
      <c r="E22" s="98">
        <v>9</v>
      </c>
      <c r="F22" s="99">
        <v>3</v>
      </c>
      <c r="G22" s="99">
        <v>6</v>
      </c>
      <c r="H22" s="25"/>
      <c r="I22" s="109">
        <f t="shared" si="1"/>
        <v>1</v>
      </c>
      <c r="J22" s="109">
        <f t="shared" si="2"/>
        <v>1</v>
      </c>
    </row>
    <row r="23" spans="1:10" s="10" customFormat="1" ht="12" customHeight="1">
      <c r="A23" s="37" t="s">
        <v>33</v>
      </c>
      <c r="B23" s="38">
        <v>4</v>
      </c>
      <c r="C23" s="7" t="s">
        <v>11</v>
      </c>
      <c r="D23" s="28">
        <f t="shared" si="3"/>
        <v>27</v>
      </c>
      <c r="E23" s="98">
        <v>9</v>
      </c>
      <c r="F23" s="99">
        <v>6</v>
      </c>
      <c r="G23" s="99">
        <v>12</v>
      </c>
      <c r="H23" s="25"/>
      <c r="I23" s="109">
        <f t="shared" si="1"/>
        <v>1</v>
      </c>
      <c r="J23" s="109">
        <f t="shared" si="2"/>
        <v>2</v>
      </c>
    </row>
    <row r="24" spans="1:10" s="9" customFormat="1" ht="12" customHeight="1">
      <c r="A24" s="92" t="s">
        <v>12</v>
      </c>
      <c r="B24" s="29">
        <f>SUM(B16:B23)</f>
        <v>22</v>
      </c>
      <c r="C24" s="83">
        <f>COUNTIF(C17:C23,"e")</f>
        <v>2</v>
      </c>
      <c r="D24" s="29">
        <f>SUM(D17:D23)</f>
        <v>144</v>
      </c>
      <c r="E24" s="29">
        <f>SUM(E17:E23)</f>
        <v>63</v>
      </c>
      <c r="F24" s="29">
        <f>SUM(F17:F23)</f>
        <v>27</v>
      </c>
      <c r="G24" s="29">
        <f>SUM(G17:G23)</f>
        <v>54</v>
      </c>
      <c r="H24" s="29">
        <f>SUM(H17:H23)</f>
        <v>0</v>
      </c>
      <c r="I24" s="110">
        <f t="shared" si="1"/>
        <v>7</v>
      </c>
      <c r="J24" s="110">
        <f t="shared" si="2"/>
        <v>9</v>
      </c>
    </row>
    <row r="25" spans="1:10" s="70" customFormat="1" ht="12" customHeight="1">
      <c r="A25" s="46" t="s">
        <v>60</v>
      </c>
      <c r="B25" s="27"/>
      <c r="C25" s="27"/>
      <c r="D25" s="27"/>
      <c r="E25" s="27"/>
      <c r="F25" s="27"/>
      <c r="G25" s="27"/>
      <c r="H25" s="27"/>
      <c r="I25" s="109"/>
      <c r="J25" s="109"/>
    </row>
    <row r="26" spans="1:10" s="12" customFormat="1" ht="12" customHeight="1">
      <c r="A26" s="93" t="s">
        <v>42</v>
      </c>
      <c r="B26" s="42">
        <v>2</v>
      </c>
      <c r="C26" s="7" t="s">
        <v>11</v>
      </c>
      <c r="D26" s="8">
        <f aca="true" t="shared" si="4" ref="D26:D32">SUM(E26:H26)</f>
        <v>18</v>
      </c>
      <c r="E26" s="8">
        <v>9</v>
      </c>
      <c r="F26" s="8">
        <v>3</v>
      </c>
      <c r="G26" s="13">
        <v>6</v>
      </c>
      <c r="H26" s="8"/>
      <c r="I26" s="109">
        <f t="shared" si="1"/>
        <v>1</v>
      </c>
      <c r="J26" s="109">
        <f t="shared" si="2"/>
        <v>1</v>
      </c>
    </row>
    <row r="27" spans="1:10" s="9" customFormat="1" ht="12" customHeight="1">
      <c r="A27" s="73" t="s">
        <v>67</v>
      </c>
      <c r="B27" s="100">
        <v>3</v>
      </c>
      <c r="C27" s="7" t="s">
        <v>10</v>
      </c>
      <c r="D27" s="28">
        <f t="shared" si="4"/>
        <v>18</v>
      </c>
      <c r="E27" s="98">
        <v>9</v>
      </c>
      <c r="F27" s="8">
        <v>3</v>
      </c>
      <c r="G27" s="13">
        <v>6</v>
      </c>
      <c r="H27" s="8"/>
      <c r="I27" s="109">
        <f t="shared" si="1"/>
        <v>1</v>
      </c>
      <c r="J27" s="109">
        <f t="shared" si="2"/>
        <v>1</v>
      </c>
    </row>
    <row r="28" spans="1:10" s="9" customFormat="1" ht="12" customHeight="1">
      <c r="A28" s="93" t="s">
        <v>55</v>
      </c>
      <c r="B28" s="42">
        <v>3</v>
      </c>
      <c r="C28" s="7" t="s">
        <v>11</v>
      </c>
      <c r="D28" s="8">
        <f t="shared" si="4"/>
        <v>18</v>
      </c>
      <c r="E28" s="98">
        <v>9</v>
      </c>
      <c r="F28" s="98">
        <v>3</v>
      </c>
      <c r="G28" s="98">
        <v>6</v>
      </c>
      <c r="H28" s="8"/>
      <c r="I28" s="109">
        <f t="shared" si="1"/>
        <v>1</v>
      </c>
      <c r="J28" s="109">
        <f t="shared" si="2"/>
        <v>1</v>
      </c>
    </row>
    <row r="29" spans="1:10" s="9" customFormat="1" ht="12" customHeight="1">
      <c r="A29" s="37" t="s">
        <v>84</v>
      </c>
      <c r="B29" s="38">
        <v>4</v>
      </c>
      <c r="C29" s="7" t="s">
        <v>11</v>
      </c>
      <c r="D29" s="8">
        <f t="shared" si="4"/>
        <v>27</v>
      </c>
      <c r="E29" s="98">
        <v>9</v>
      </c>
      <c r="F29" s="99">
        <v>6</v>
      </c>
      <c r="G29" s="99">
        <v>12</v>
      </c>
      <c r="H29" s="25"/>
      <c r="I29" s="109">
        <f t="shared" si="1"/>
        <v>1</v>
      </c>
      <c r="J29" s="109">
        <f t="shared" si="2"/>
        <v>2</v>
      </c>
    </row>
    <row r="30" spans="1:10" s="9" customFormat="1" ht="12" customHeight="1">
      <c r="A30" s="37" t="s">
        <v>74</v>
      </c>
      <c r="B30" s="38">
        <v>4</v>
      </c>
      <c r="C30" s="7" t="s">
        <v>10</v>
      </c>
      <c r="D30" s="8">
        <f t="shared" si="4"/>
        <v>27</v>
      </c>
      <c r="E30" s="98">
        <v>9</v>
      </c>
      <c r="F30" s="99">
        <v>6</v>
      </c>
      <c r="G30" s="99">
        <v>12</v>
      </c>
      <c r="H30" s="8"/>
      <c r="I30" s="109">
        <f t="shared" si="1"/>
        <v>1</v>
      </c>
      <c r="J30" s="109">
        <f t="shared" si="2"/>
        <v>2</v>
      </c>
    </row>
    <row r="31" spans="1:10" s="9" customFormat="1" ht="12" customHeight="1">
      <c r="A31" s="73" t="s">
        <v>72</v>
      </c>
      <c r="B31" s="38">
        <v>4</v>
      </c>
      <c r="C31" s="7" t="s">
        <v>10</v>
      </c>
      <c r="D31" s="8">
        <f t="shared" si="4"/>
        <v>27</v>
      </c>
      <c r="E31" s="98">
        <v>9</v>
      </c>
      <c r="F31" s="99">
        <v>6</v>
      </c>
      <c r="G31" s="99">
        <v>12</v>
      </c>
      <c r="H31" s="25"/>
      <c r="I31" s="109">
        <f t="shared" si="1"/>
        <v>1</v>
      </c>
      <c r="J31" s="109">
        <f t="shared" si="2"/>
        <v>2</v>
      </c>
    </row>
    <row r="32" spans="1:10" s="10" customFormat="1" ht="12" customHeight="1">
      <c r="A32" s="37" t="s">
        <v>18</v>
      </c>
      <c r="B32" s="38">
        <v>1</v>
      </c>
      <c r="C32" s="7" t="s">
        <v>11</v>
      </c>
      <c r="D32" s="8">
        <f t="shared" si="4"/>
        <v>9</v>
      </c>
      <c r="E32" s="8"/>
      <c r="F32" s="8"/>
      <c r="G32" s="13">
        <v>9</v>
      </c>
      <c r="H32" s="8"/>
      <c r="I32" s="109">
        <f t="shared" si="1"/>
        <v>0</v>
      </c>
      <c r="J32" s="109">
        <f t="shared" si="2"/>
        <v>1</v>
      </c>
    </row>
    <row r="33" spans="1:10" s="70" customFormat="1" ht="12" customHeight="1">
      <c r="A33" s="94" t="s">
        <v>12</v>
      </c>
      <c r="B33" s="29">
        <f>SUM(B26:B32)</f>
        <v>21</v>
      </c>
      <c r="C33" s="83">
        <f>COUNTIF(C26:C32,"e")</f>
        <v>3</v>
      </c>
      <c r="D33" s="29">
        <f>SUM(D26:D32)</f>
        <v>144</v>
      </c>
      <c r="E33" s="29">
        <f>SUM(E26:E32)</f>
        <v>54</v>
      </c>
      <c r="F33" s="29">
        <f>SUM(F26:F32)</f>
        <v>27</v>
      </c>
      <c r="G33" s="29">
        <f>SUM(G26:G32)</f>
        <v>63</v>
      </c>
      <c r="H33" s="29">
        <v>0</v>
      </c>
      <c r="I33" s="110">
        <f t="shared" si="1"/>
        <v>6</v>
      </c>
      <c r="J33" s="110">
        <f t="shared" si="2"/>
        <v>10</v>
      </c>
    </row>
    <row r="34" spans="1:10" s="9" customFormat="1" ht="12" customHeight="1">
      <c r="A34" s="46" t="s">
        <v>61</v>
      </c>
      <c r="B34" s="27"/>
      <c r="C34" s="27"/>
      <c r="D34" s="27"/>
      <c r="E34" s="27"/>
      <c r="F34" s="27"/>
      <c r="G34" s="27"/>
      <c r="H34" s="27"/>
      <c r="I34" s="109"/>
      <c r="J34" s="109"/>
    </row>
    <row r="35" spans="1:10" s="12" customFormat="1" ht="12" customHeight="1">
      <c r="A35" s="93" t="s">
        <v>78</v>
      </c>
      <c r="B35" s="42">
        <v>2</v>
      </c>
      <c r="C35" s="7" t="s">
        <v>11</v>
      </c>
      <c r="D35" s="8">
        <f aca="true" t="shared" si="5" ref="D35:D40">SUM(E35:H35)</f>
        <v>18</v>
      </c>
      <c r="E35" s="8">
        <v>9</v>
      </c>
      <c r="F35" s="8">
        <v>3</v>
      </c>
      <c r="G35" s="13">
        <v>6</v>
      </c>
      <c r="H35" s="8"/>
      <c r="I35" s="109">
        <f t="shared" si="1"/>
        <v>1</v>
      </c>
      <c r="J35" s="109">
        <f t="shared" si="2"/>
        <v>1</v>
      </c>
    </row>
    <row r="36" spans="1:10" s="9" customFormat="1" ht="12" customHeight="1">
      <c r="A36" s="84" t="s">
        <v>71</v>
      </c>
      <c r="B36" s="101">
        <v>1</v>
      </c>
      <c r="C36" s="7" t="s">
        <v>11</v>
      </c>
      <c r="D36" s="8">
        <f t="shared" si="5"/>
        <v>9</v>
      </c>
      <c r="E36" s="8">
        <v>9</v>
      </c>
      <c r="F36" s="8"/>
      <c r="G36" s="13"/>
      <c r="H36" s="8"/>
      <c r="I36" s="109">
        <f t="shared" si="1"/>
        <v>1</v>
      </c>
      <c r="J36" s="109">
        <f t="shared" si="2"/>
        <v>0</v>
      </c>
    </row>
    <row r="37" spans="1:10" s="9" customFormat="1" ht="12" customHeight="1">
      <c r="A37" s="37" t="s">
        <v>23</v>
      </c>
      <c r="B37" s="38">
        <v>3</v>
      </c>
      <c r="C37" s="7" t="s">
        <v>10</v>
      </c>
      <c r="D37" s="8">
        <f t="shared" si="5"/>
        <v>27</v>
      </c>
      <c r="E37" s="98">
        <v>9</v>
      </c>
      <c r="F37" s="99">
        <v>6</v>
      </c>
      <c r="G37" s="99">
        <v>12</v>
      </c>
      <c r="H37" s="8"/>
      <c r="I37" s="109">
        <f t="shared" si="1"/>
        <v>1</v>
      </c>
      <c r="J37" s="109">
        <f t="shared" si="2"/>
        <v>2</v>
      </c>
    </row>
    <row r="38" spans="1:10" s="9" customFormat="1" ht="12" customHeight="1">
      <c r="A38" s="37" t="s">
        <v>24</v>
      </c>
      <c r="B38" s="102">
        <v>3</v>
      </c>
      <c r="C38" s="59" t="s">
        <v>11</v>
      </c>
      <c r="D38" s="8">
        <f t="shared" si="5"/>
        <v>27</v>
      </c>
      <c r="E38" s="99">
        <v>9</v>
      </c>
      <c r="F38" s="99">
        <v>6</v>
      </c>
      <c r="G38" s="99">
        <v>12</v>
      </c>
      <c r="H38" s="55"/>
      <c r="I38" s="109">
        <f t="shared" si="1"/>
        <v>1</v>
      </c>
      <c r="J38" s="109">
        <f t="shared" si="2"/>
        <v>2</v>
      </c>
    </row>
    <row r="39" spans="1:10" s="9" customFormat="1" ht="12" customHeight="1">
      <c r="A39" s="103" t="s">
        <v>17</v>
      </c>
      <c r="B39" s="104">
        <v>2</v>
      </c>
      <c r="C39" s="69" t="s">
        <v>11</v>
      </c>
      <c r="D39" s="8">
        <f t="shared" si="5"/>
        <v>18</v>
      </c>
      <c r="E39" s="23"/>
      <c r="F39" s="23"/>
      <c r="G39" s="26">
        <v>18</v>
      </c>
      <c r="H39" s="23"/>
      <c r="I39" s="109">
        <f t="shared" si="1"/>
        <v>0</v>
      </c>
      <c r="J39" s="109">
        <f t="shared" si="2"/>
        <v>2</v>
      </c>
    </row>
    <row r="40" spans="1:10" s="14" customFormat="1" ht="12.75">
      <c r="A40" s="37" t="s">
        <v>57</v>
      </c>
      <c r="B40" s="104">
        <v>15</v>
      </c>
      <c r="C40" s="69" t="s">
        <v>10</v>
      </c>
      <c r="D40" s="8">
        <f t="shared" si="5"/>
        <v>0</v>
      </c>
      <c r="E40" s="23"/>
      <c r="F40" s="23"/>
      <c r="G40" s="23"/>
      <c r="H40" s="23"/>
      <c r="I40" s="109">
        <f t="shared" si="1"/>
        <v>0</v>
      </c>
      <c r="J40" s="109">
        <f t="shared" si="2"/>
        <v>0</v>
      </c>
    </row>
    <row r="41" spans="1:10" s="15" customFormat="1" ht="13.5">
      <c r="A41" s="56" t="s">
        <v>12</v>
      </c>
      <c r="B41" s="60">
        <f>SUM(B35:B40)</f>
        <v>26</v>
      </c>
      <c r="C41" s="61">
        <f>COUNTIF(C35:C40,"e")</f>
        <v>2</v>
      </c>
      <c r="D41" s="60">
        <f>SUM(D35:D40)</f>
        <v>99</v>
      </c>
      <c r="E41" s="60">
        <f>SUM(E35:E40)</f>
        <v>36</v>
      </c>
      <c r="F41" s="60">
        <f>SUM(F35:F40)</f>
        <v>15</v>
      </c>
      <c r="G41" s="60">
        <f>SUM(G35:G40)</f>
        <v>48</v>
      </c>
      <c r="H41" s="60"/>
      <c r="I41" s="110">
        <f t="shared" si="1"/>
        <v>4</v>
      </c>
      <c r="J41" s="110">
        <f t="shared" si="2"/>
        <v>7</v>
      </c>
    </row>
    <row r="42" spans="1:10" ht="12.75">
      <c r="A42" s="57" t="s">
        <v>28</v>
      </c>
      <c r="B42" s="62">
        <f aca="true" t="shared" si="6" ref="B42:H42">B15+B24+B33+B41</f>
        <v>90</v>
      </c>
      <c r="C42" s="62">
        <f t="shared" si="6"/>
        <v>8</v>
      </c>
      <c r="D42" s="62">
        <f t="shared" si="6"/>
        <v>540</v>
      </c>
      <c r="E42" s="62">
        <f t="shared" si="6"/>
        <v>216</v>
      </c>
      <c r="F42" s="62">
        <f t="shared" si="6"/>
        <v>93</v>
      </c>
      <c r="G42" s="62">
        <f t="shared" si="6"/>
        <v>231</v>
      </c>
      <c r="H42" s="62">
        <f t="shared" si="6"/>
        <v>0</v>
      </c>
      <c r="I42" s="63"/>
      <c r="J42" s="63"/>
    </row>
    <row r="43" spans="1:10" ht="13.5">
      <c r="A43" s="58" t="s">
        <v>20</v>
      </c>
      <c r="B43" s="64"/>
      <c r="C43" s="65"/>
      <c r="D43" s="66"/>
      <c r="E43" s="67">
        <f>(E42/D42)*100</f>
        <v>40</v>
      </c>
      <c r="F43" s="67">
        <f>(F42/D42)*100</f>
        <v>17.22222222222222</v>
      </c>
      <c r="G43" s="67">
        <f>(G42/D42)*100</f>
        <v>42.77777777777778</v>
      </c>
      <c r="H43" s="67">
        <f>(H42/D42)*100</f>
        <v>0</v>
      </c>
      <c r="I43" s="71"/>
      <c r="J43" s="71"/>
    </row>
    <row r="44" spans="1:10" ht="13.5">
      <c r="A44" s="49"/>
      <c r="B44" s="48"/>
      <c r="C44" s="50"/>
      <c r="D44" s="50"/>
      <c r="E44" s="50"/>
      <c r="F44" s="51"/>
      <c r="G44" s="52"/>
      <c r="H44" s="53"/>
      <c r="I44" s="122"/>
      <c r="J44" s="122"/>
    </row>
    <row r="45" spans="1:10" ht="13.5" customHeight="1">
      <c r="A45" s="118" t="s">
        <v>82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s="106" customFormat="1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117" t="s">
        <v>13</v>
      </c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t="52.5" customHeight="1">
      <c r="A50" s="113" t="str">
        <f>A2</f>
        <v>Kierunek TRANSPORT I LOGISTYKA,                                                                                                                                                           specjalność TRANSPORT SPECJALISTYCZNY, studia niestacjonarne drugiego stopnia.                         
Plan studiów zgodny z Uchwałą nr 30/2023-2024 Senatu UP w Lublinie z dnia 26 kwietnia 2024 r.                                                                                          Obowiązuje od naboru 2024/2025                                  zał. 4b</v>
      </c>
      <c r="B50" s="113"/>
      <c r="C50" s="113"/>
      <c r="D50" s="113"/>
      <c r="E50" s="113"/>
      <c r="F50" s="113"/>
      <c r="G50" s="113"/>
      <c r="H50" s="113"/>
      <c r="I50" s="113"/>
      <c r="J50" s="113"/>
    </row>
    <row r="51" spans="1:10" ht="12.75">
      <c r="A51" s="31"/>
      <c r="B51" s="44"/>
      <c r="J51" s="5"/>
    </row>
    <row r="52" spans="1:10" ht="87.75">
      <c r="A52" s="32" t="s">
        <v>0</v>
      </c>
      <c r="B52" s="18" t="s">
        <v>1</v>
      </c>
      <c r="C52" s="19" t="s">
        <v>2</v>
      </c>
      <c r="D52" s="19" t="s">
        <v>3</v>
      </c>
      <c r="E52" s="20" t="s">
        <v>4</v>
      </c>
      <c r="F52" s="21" t="s">
        <v>5</v>
      </c>
      <c r="G52" s="21" t="s">
        <v>6</v>
      </c>
      <c r="H52" s="19" t="s">
        <v>7</v>
      </c>
      <c r="I52" s="20" t="s">
        <v>8</v>
      </c>
      <c r="J52" s="20" t="s">
        <v>9</v>
      </c>
    </row>
    <row r="53" spans="1:10" ht="12.75">
      <c r="A53" s="111" t="s">
        <v>44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36" t="s">
        <v>32</v>
      </c>
      <c r="B54" s="35">
        <v>2</v>
      </c>
      <c r="C54" s="7" t="s">
        <v>11</v>
      </c>
      <c r="D54" s="8">
        <f>SUM(E54:H54)</f>
        <v>18</v>
      </c>
      <c r="E54" s="8">
        <v>9</v>
      </c>
      <c r="F54" s="8">
        <v>3</v>
      </c>
      <c r="G54" s="13">
        <v>6</v>
      </c>
      <c r="H54" s="8"/>
      <c r="I54" s="109">
        <f>ROUNDUP(E54/9,2)</f>
        <v>1</v>
      </c>
      <c r="J54" s="109">
        <f>ROUNDUP((F54+G54+H54)/9,2)</f>
        <v>1</v>
      </c>
    </row>
    <row r="55" spans="1:10" ht="12.75">
      <c r="A55" s="36" t="s">
        <v>85</v>
      </c>
      <c r="B55" s="35">
        <v>2</v>
      </c>
      <c r="C55" s="7" t="s">
        <v>11</v>
      </c>
      <c r="D55" s="8">
        <f>SUM(E55:H55)</f>
        <v>18</v>
      </c>
      <c r="E55" s="8">
        <v>9</v>
      </c>
      <c r="F55" s="8">
        <v>3</v>
      </c>
      <c r="G55" s="13">
        <v>6</v>
      </c>
      <c r="H55" s="8"/>
      <c r="I55" s="109">
        <f>ROUNDUP(E55/9,2)</f>
        <v>1</v>
      </c>
      <c r="J55" s="109">
        <f>ROUNDUP((F55+G55+H55)/9,2)</f>
        <v>1</v>
      </c>
    </row>
    <row r="56" spans="1:10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ht="12.75">
      <c r="A57" s="34"/>
      <c r="B57" s="24"/>
      <c r="C57" s="7"/>
      <c r="D57" s="8"/>
      <c r="E57" s="8"/>
      <c r="F57" s="8"/>
      <c r="G57" s="13"/>
      <c r="H57" s="8"/>
      <c r="I57" s="8"/>
      <c r="J57" s="8"/>
    </row>
    <row r="58" spans="1:10" ht="12.75" customHeight="1">
      <c r="A58" s="34"/>
      <c r="B58" s="24"/>
      <c r="C58" s="7"/>
      <c r="D58" s="8"/>
      <c r="E58" s="8"/>
      <c r="F58" s="8"/>
      <c r="G58" s="13"/>
      <c r="H58" s="8"/>
      <c r="I58" s="8"/>
      <c r="J58" s="8"/>
    </row>
    <row r="59" spans="1:10" ht="12.75">
      <c r="A59" s="111" t="s">
        <v>50</v>
      </c>
      <c r="B59" s="111"/>
      <c r="C59" s="111"/>
      <c r="D59" s="111"/>
      <c r="E59" s="111"/>
      <c r="F59" s="111"/>
      <c r="G59" s="111"/>
      <c r="H59" s="111"/>
      <c r="I59" s="111"/>
      <c r="J59" s="111"/>
    </row>
    <row r="60" spans="1:10" ht="12.75">
      <c r="A60" s="36" t="s">
        <v>89</v>
      </c>
      <c r="B60" s="35">
        <v>2</v>
      </c>
      <c r="C60" s="7" t="s">
        <v>11</v>
      </c>
      <c r="D60" s="8">
        <f>SUM(E60:H60)</f>
        <v>18</v>
      </c>
      <c r="E60" s="8">
        <v>9</v>
      </c>
      <c r="F60" s="8">
        <v>3</v>
      </c>
      <c r="G60" s="13">
        <v>6</v>
      </c>
      <c r="H60" s="8"/>
      <c r="I60" s="109">
        <f>ROUNDUP(E60/9,2)</f>
        <v>1</v>
      </c>
      <c r="J60" s="109">
        <f>ROUNDUP((F60+G60+H60)/9,2)</f>
        <v>1</v>
      </c>
    </row>
    <row r="61" spans="1:10" ht="12.75">
      <c r="A61" s="36" t="s">
        <v>86</v>
      </c>
      <c r="B61" s="35">
        <v>2</v>
      </c>
      <c r="C61" s="7" t="s">
        <v>11</v>
      </c>
      <c r="D61" s="8">
        <f>SUM(E61:H61)</f>
        <v>18</v>
      </c>
      <c r="E61" s="8">
        <v>9</v>
      </c>
      <c r="F61" s="8">
        <v>3</v>
      </c>
      <c r="G61" s="13">
        <v>6</v>
      </c>
      <c r="H61" s="8"/>
      <c r="I61" s="109">
        <f>ROUNDUP(E61/9,2)</f>
        <v>1</v>
      </c>
      <c r="J61" s="109">
        <f>ROUNDUP((F61+G61+H61)/9,2)</f>
        <v>1</v>
      </c>
    </row>
    <row r="62" spans="1:10" ht="12.75">
      <c r="A62" s="124" t="s">
        <v>90</v>
      </c>
      <c r="B62" s="35">
        <v>2</v>
      </c>
      <c r="C62" s="7" t="s">
        <v>11</v>
      </c>
      <c r="D62" s="8">
        <f>SUM(E62:H62)</f>
        <v>18</v>
      </c>
      <c r="E62" s="8">
        <v>9</v>
      </c>
      <c r="F62" s="8">
        <v>3</v>
      </c>
      <c r="G62" s="13">
        <v>6</v>
      </c>
      <c r="H62" s="8"/>
      <c r="I62" s="109">
        <f>ROUNDUP(E62/9,2)</f>
        <v>1</v>
      </c>
      <c r="J62" s="109">
        <f>ROUNDUP((F62+G62+H62)/9,2)</f>
        <v>1</v>
      </c>
    </row>
    <row r="63" spans="1:10" ht="12.75">
      <c r="A63" s="124" t="s">
        <v>87</v>
      </c>
      <c r="B63" s="35">
        <v>2</v>
      </c>
      <c r="C63" s="7" t="s">
        <v>11</v>
      </c>
      <c r="D63" s="8">
        <f>SUM(E63:H63)</f>
        <v>18</v>
      </c>
      <c r="E63" s="8">
        <v>9</v>
      </c>
      <c r="F63" s="8">
        <v>3</v>
      </c>
      <c r="G63" s="13">
        <v>6</v>
      </c>
      <c r="H63" s="8"/>
      <c r="I63" s="109">
        <f>ROUNDUP(E63/9,2)</f>
        <v>1</v>
      </c>
      <c r="J63" s="109">
        <f>ROUNDUP((F63+G63+H63)/9,2)</f>
        <v>1</v>
      </c>
    </row>
    <row r="64" spans="1:10" ht="12.75">
      <c r="A64" s="125"/>
      <c r="B64" s="43"/>
      <c r="C64" s="43"/>
      <c r="D64" s="43"/>
      <c r="E64" s="43"/>
      <c r="F64" s="43"/>
      <c r="G64" s="43"/>
      <c r="H64" s="43"/>
      <c r="I64" s="43"/>
      <c r="J64" s="5"/>
    </row>
    <row r="65" spans="1:10" ht="12.75">
      <c r="A65" s="125"/>
      <c r="B65" s="4"/>
      <c r="C65" s="4"/>
      <c r="D65" s="4"/>
      <c r="E65" s="4"/>
      <c r="F65" s="4"/>
      <c r="G65" s="4"/>
      <c r="H65" s="4"/>
      <c r="I65" s="4"/>
      <c r="J65" s="5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5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5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5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5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5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5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5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5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5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5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5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5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5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5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5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5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5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5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5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5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5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5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5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5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5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5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5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5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5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5"/>
    </row>
  </sheetData>
  <sheetProtection/>
  <mergeCells count="11">
    <mergeCell ref="A1:J1"/>
    <mergeCell ref="A2:J2"/>
    <mergeCell ref="A5:J5"/>
    <mergeCell ref="A45:J46"/>
    <mergeCell ref="A53:J53"/>
    <mergeCell ref="A56:J56"/>
    <mergeCell ref="A47:J47"/>
    <mergeCell ref="A59:J59"/>
    <mergeCell ref="I44:J44"/>
    <mergeCell ref="A49:J49"/>
    <mergeCell ref="A50:J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Danuta Sawa</cp:lastModifiedBy>
  <cp:lastPrinted>2024-04-29T06:19:49Z</cp:lastPrinted>
  <dcterms:created xsi:type="dcterms:W3CDTF">2013-01-21T11:52:24Z</dcterms:created>
  <dcterms:modified xsi:type="dcterms:W3CDTF">2024-04-29T06:19:54Z</dcterms:modified>
  <cp:category/>
  <cp:version/>
  <cp:contentType/>
  <cp:contentStatus/>
</cp:coreProperties>
</file>