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tabRatio="785" activeTab="1"/>
  </bookViews>
  <sheets>
    <sheet name="1st 1-3rok" sheetId="1" r:id="rId1"/>
    <sheet name="1st 1-3rok NS_" sheetId="2" r:id="rId2"/>
    <sheet name="Przedmioty do wyboru" sheetId="3" r:id="rId3"/>
    <sheet name="Przedmioty humanistyczne" sheetId="4" r:id="rId4"/>
    <sheet name="Przedmioty - badania" sheetId="5" r:id="rId5"/>
    <sheet name="1st 1-3rok ns7" sheetId="6" state="hidden" r:id="rId6"/>
    <sheet name="2st analityczna Ns" sheetId="7" state="hidden" r:id="rId7"/>
    <sheet name="2st sądowa Ns" sheetId="8" state="hidden" r:id="rId8"/>
  </sheets>
  <definedNames>
    <definedName name="_xlfn.COUNTIFS" hidden="1">#NAME?</definedName>
    <definedName name="_xlnm.Print_Area" localSheetId="0">'1st 1-3rok'!$A$1:$M$110</definedName>
    <definedName name="_xlnm.Print_Area" localSheetId="5">'1st 1-3rok ns7'!$A$1:$N$85</definedName>
    <definedName name="_xlnm.Print_Area" localSheetId="7">'2st sądowa Ns'!$A$1:$L$72</definedName>
  </definedNames>
  <calcPr fullCalcOnLoad="1"/>
</workbook>
</file>

<file path=xl/sharedStrings.xml><?xml version="1.0" encoding="utf-8"?>
<sst xmlns="http://schemas.openxmlformats.org/spreadsheetml/2006/main" count="1660" uniqueCount="476">
  <si>
    <t>semestr</t>
  </si>
  <si>
    <t>Przedmiot</t>
  </si>
  <si>
    <t>Wykłady</t>
  </si>
  <si>
    <t>tyg. Wyk.</t>
  </si>
  <si>
    <t>Tyg. Ćw.</t>
  </si>
  <si>
    <t>ECTS</t>
  </si>
  <si>
    <t>K</t>
  </si>
  <si>
    <t>Matematyka</t>
  </si>
  <si>
    <t>P</t>
  </si>
  <si>
    <t>e</t>
  </si>
  <si>
    <t>Fizyka i biofizyka</t>
  </si>
  <si>
    <t>W</t>
  </si>
  <si>
    <t>z</t>
  </si>
  <si>
    <t>Anatomia porównawcza zwierząt</t>
  </si>
  <si>
    <t xml:space="preserve">Σ   </t>
  </si>
  <si>
    <t>Botanika</t>
  </si>
  <si>
    <t>Zoologia</t>
  </si>
  <si>
    <t>Anatomia funkcjonalna człowieka</t>
  </si>
  <si>
    <t>Przedmioty do wyboru</t>
  </si>
  <si>
    <t>S</t>
  </si>
  <si>
    <t>Technologia informacyjna</t>
  </si>
  <si>
    <t>Mikrobiologia ogólna</t>
  </si>
  <si>
    <t>Biochemia</t>
  </si>
  <si>
    <t>Fizjologia roślin</t>
  </si>
  <si>
    <t>Genetyka</t>
  </si>
  <si>
    <t>Taksonomia roślin i zwierząt</t>
  </si>
  <si>
    <t>Biologia komórki</t>
  </si>
  <si>
    <t>Fizjologia zwierząt</t>
  </si>
  <si>
    <t>Biologia molekularna i podstawy biotechnologii</t>
  </si>
  <si>
    <t>Ekologia</t>
  </si>
  <si>
    <t>Bromatologia</t>
  </si>
  <si>
    <t>Praktyka zawodowa 3 tyg. obowiązkowa</t>
  </si>
  <si>
    <t>Analityka diagnostyczna</t>
  </si>
  <si>
    <t>Genetyka populacji</t>
  </si>
  <si>
    <t>Mikologia</t>
  </si>
  <si>
    <t>Genomika i proteomika</t>
  </si>
  <si>
    <t>Immunologia</t>
  </si>
  <si>
    <t>Ewolucjonizm</t>
  </si>
  <si>
    <t>Hydrobiologia stosowana</t>
  </si>
  <si>
    <t>Geologia i pedologia</t>
  </si>
  <si>
    <t>Ekologia Biosfery</t>
  </si>
  <si>
    <t>Ochrona różnorodności gatunkowej</t>
  </si>
  <si>
    <t>Udział procentowy [%]</t>
  </si>
  <si>
    <t>Angielski</t>
  </si>
  <si>
    <t>Niemiecki</t>
  </si>
  <si>
    <t>Rosyjski</t>
  </si>
  <si>
    <t>Francuski</t>
  </si>
  <si>
    <t>Semestr</t>
  </si>
  <si>
    <t>Antropologia</t>
  </si>
  <si>
    <t>Akarologia</t>
  </si>
  <si>
    <t>Apidologia</t>
  </si>
  <si>
    <t>Ichtiobiologia</t>
  </si>
  <si>
    <t>Akwarystyka i terarrystyka</t>
  </si>
  <si>
    <t>Fizjologia trawienia i wchłaniania</t>
  </si>
  <si>
    <t>Mikroorganizmy antagonistyczne i toksynotwórcze</t>
  </si>
  <si>
    <t>Genetyczne podstawy ludzkich zachowań</t>
  </si>
  <si>
    <t>Informatyka w naukach przyrodniczych</t>
  </si>
  <si>
    <t>Typ  przed.</t>
  </si>
  <si>
    <t>Techniki mikroskopowe</t>
  </si>
  <si>
    <t>Analiza instrumentalna</t>
  </si>
  <si>
    <t>Analiza chromatograficzna</t>
  </si>
  <si>
    <t>Endokrynologia</t>
  </si>
  <si>
    <t>Kultury tkankowe i komórkowe roślin i zwierząt</t>
  </si>
  <si>
    <t>Mikrobiologia stosowana</t>
  </si>
  <si>
    <t>Toksykologia</t>
  </si>
  <si>
    <t>Bioinformatyka</t>
  </si>
  <si>
    <t>Biotechnologia</t>
  </si>
  <si>
    <t>Systemy kontroli jakości</t>
  </si>
  <si>
    <t>Diagnostyka molekularna</t>
  </si>
  <si>
    <t>Pracownia specjalizacyjna</t>
  </si>
  <si>
    <t>Ogółem II stopień</t>
  </si>
  <si>
    <t>Podstawy genetyki sądowej</t>
  </si>
  <si>
    <t>Ekologia mikroorganizmów wodnych</t>
  </si>
  <si>
    <t>Genetyka człowieka</t>
  </si>
  <si>
    <t>Starzenie – aspekty molekularne, kliniczne i psychologiczne</t>
  </si>
  <si>
    <t>Biologia sanitarna</t>
  </si>
  <si>
    <t>Immunohematologia</t>
  </si>
  <si>
    <t>Technika kryminalistyczna</t>
  </si>
  <si>
    <t>Techniki badawcze w genetyce sądowej</t>
  </si>
  <si>
    <t>Nutrigenomika</t>
  </si>
  <si>
    <t>Medycyna sądowa</t>
  </si>
  <si>
    <t xml:space="preserve">Podstawy postępowania karnego </t>
  </si>
  <si>
    <t>Genetyczne podstawy starzenia</t>
  </si>
  <si>
    <t xml:space="preserve">Analizy biometryczne </t>
  </si>
  <si>
    <t xml:space="preserve">Chemia sądowa </t>
  </si>
  <si>
    <t>Analiza płynów ustrojowych</t>
  </si>
  <si>
    <t>Archeozoologia</t>
  </si>
  <si>
    <t>Markery molekularne roślin i zwierząt</t>
  </si>
  <si>
    <t>Ochrona prawna roślin i zwierząt</t>
  </si>
  <si>
    <t>Bezpieczeństwo żywności</t>
  </si>
  <si>
    <t xml:space="preserve">Prawne aspekty pracy biegłego sądowego </t>
  </si>
  <si>
    <t>Fakultet tak/nie</t>
  </si>
  <si>
    <t>Enzymologia</t>
  </si>
  <si>
    <t>Biostatystyka</t>
  </si>
  <si>
    <t>Kryminalistyczne ślady biologiczne</t>
  </si>
  <si>
    <t>Bezkręgowce w diagnostyce sądowej</t>
  </si>
  <si>
    <t>Genetyka sądowa</t>
  </si>
  <si>
    <t>Bioterroryzm i biobezpieczeństwo</t>
  </si>
  <si>
    <t>Mikroorganizmy w diagnostyce sądowej</t>
  </si>
  <si>
    <t>Przestępczość przeciwko gatunkom prawnie chronionym</t>
  </si>
  <si>
    <t>Traseologia zwierząt</t>
  </si>
  <si>
    <t>Organizmy wodne w diagnostyce sądowej</t>
  </si>
  <si>
    <t>Podstawy zoopsychologii zwierząt towarzyszących</t>
  </si>
  <si>
    <t>Podstawy psychoterapii behawioralnej</t>
  </si>
  <si>
    <t>Ornitologia</t>
  </si>
  <si>
    <t>Kod</t>
  </si>
  <si>
    <t>BI_201</t>
  </si>
  <si>
    <t>BI_202</t>
  </si>
  <si>
    <t>BI_203</t>
  </si>
  <si>
    <t>BI_204</t>
  </si>
  <si>
    <t>BI_205</t>
  </si>
  <si>
    <t>BI_206</t>
  </si>
  <si>
    <t>BI_207</t>
  </si>
  <si>
    <t>BI_208</t>
  </si>
  <si>
    <t>BI_209</t>
  </si>
  <si>
    <t>BI_210</t>
  </si>
  <si>
    <t>BI_211</t>
  </si>
  <si>
    <t>BI_212</t>
  </si>
  <si>
    <t>BI_214</t>
  </si>
  <si>
    <t>BI_215</t>
  </si>
  <si>
    <t>BI_216</t>
  </si>
  <si>
    <t>BI_217</t>
  </si>
  <si>
    <t>BI_218</t>
  </si>
  <si>
    <t>BI_219</t>
  </si>
  <si>
    <t>BI_220</t>
  </si>
  <si>
    <t>BI_221</t>
  </si>
  <si>
    <t>BI_222</t>
  </si>
  <si>
    <t>Studenci wybierają przedmioty uzyskując wymaganą sumę ECTS przewidzianą w semestrze.</t>
  </si>
  <si>
    <t xml:space="preserve">Studenci wybierają przedmioty uzyskując wymaganą sumę ECTS przewidzianą w semestrze. </t>
  </si>
  <si>
    <t>BI_301</t>
  </si>
  <si>
    <t>BI_302</t>
  </si>
  <si>
    <t>BI_303</t>
  </si>
  <si>
    <t>BI_304</t>
  </si>
  <si>
    <t>BI_305</t>
  </si>
  <si>
    <t>BI_306</t>
  </si>
  <si>
    <t>BI_307</t>
  </si>
  <si>
    <t>BI_308</t>
  </si>
  <si>
    <t>BI_309</t>
  </si>
  <si>
    <t>BI_310</t>
  </si>
  <si>
    <t>BI_311</t>
  </si>
  <si>
    <t>BI_312</t>
  </si>
  <si>
    <t>BI_313</t>
  </si>
  <si>
    <t>BI_314</t>
  </si>
  <si>
    <t>BI_315</t>
  </si>
  <si>
    <t>BI_316</t>
  </si>
  <si>
    <t>BI_317</t>
  </si>
  <si>
    <t>BI_318</t>
  </si>
  <si>
    <t>BI_319</t>
  </si>
  <si>
    <t>BI_321</t>
  </si>
  <si>
    <t>BI_322</t>
  </si>
  <si>
    <t>BI_323</t>
  </si>
  <si>
    <t>BI_325</t>
  </si>
  <si>
    <t>BI_326</t>
  </si>
  <si>
    <t>BI_327</t>
  </si>
  <si>
    <t>BI_328</t>
  </si>
  <si>
    <t>BI_329</t>
  </si>
  <si>
    <t>Palinologia w kryminalistyce</t>
  </si>
  <si>
    <t>BI_330</t>
  </si>
  <si>
    <t>BI_213</t>
  </si>
  <si>
    <t>Język obcy (student wybiera jeden język)</t>
  </si>
  <si>
    <t>Ogółem w semestrach 1 - 6</t>
  </si>
  <si>
    <t>Ergonomia i BHP (przez 10 tyg.)</t>
  </si>
  <si>
    <t>Ochrona własności intelektualnej (przez 10 tyg.)</t>
  </si>
  <si>
    <t>Forma zaliczenia</t>
  </si>
  <si>
    <t>Ćwiczenia audytoryjne</t>
  </si>
  <si>
    <t>Ćwiczenia laboratoryjne</t>
  </si>
  <si>
    <t>Ćwiczenia terenowe</t>
  </si>
  <si>
    <t>Godzin ogółem</t>
  </si>
  <si>
    <t xml:space="preserve">Język obcy (student wybiera jeden język): </t>
  </si>
  <si>
    <t>Identyfikacja gatunkowa i osobnicza</t>
  </si>
  <si>
    <t>Toksykologia sądowa</t>
  </si>
  <si>
    <t>Język obcy 1</t>
  </si>
  <si>
    <t>Praca dyplomowa i egzamin dyplomowy</t>
  </si>
  <si>
    <t>Biocenozy techniczne</t>
  </si>
  <si>
    <t>Język obcy 2</t>
  </si>
  <si>
    <t>Język obcy 3</t>
  </si>
  <si>
    <t>Język obcy 4</t>
  </si>
  <si>
    <t>Diagnostyka laboratoryjna</t>
  </si>
  <si>
    <t>Ogółem w semestrach 1 - 4</t>
  </si>
  <si>
    <t>Przedmiot do wyboru 1 blok C</t>
  </si>
  <si>
    <t>Przedmiot do wyboru 2 blok C</t>
  </si>
  <si>
    <t>Przedmiot do wyboru 1 blok D</t>
  </si>
  <si>
    <t>Przedmiot do wyboru 2 blok D</t>
  </si>
  <si>
    <t>Przedmiot do wyboru 1 blok A</t>
  </si>
  <si>
    <t>Przedmiot do wyboru 2 blok A</t>
  </si>
  <si>
    <t>Przedmiot do wyboru blok B</t>
  </si>
  <si>
    <t>Protistologia</t>
  </si>
  <si>
    <t>Zarządzanie obszarami chronionymi</t>
  </si>
  <si>
    <t>Metodyka badań terenowych</t>
  </si>
  <si>
    <t>Epigenetyka</t>
  </si>
  <si>
    <t>Biologiczne skutki zmian klimatu</t>
  </si>
  <si>
    <t>Cytobiochemia i regulacja procesów komórkowych</t>
  </si>
  <si>
    <t>Ekotoksykologia</t>
  </si>
  <si>
    <t>Mikrobiologia środowiskowa</t>
  </si>
  <si>
    <t>Zwierzęta laboratoryjne</t>
  </si>
  <si>
    <t xml:space="preserve">Do wyboru = </t>
  </si>
  <si>
    <t>Dobra praktyka laboratoryjna</t>
  </si>
  <si>
    <t>Fizjologiczne aspekty stresu</t>
  </si>
  <si>
    <t>Podstawy bioanalityki</t>
  </si>
  <si>
    <t xml:space="preserve">7zjazdów                                      Σ   </t>
  </si>
  <si>
    <t>7 zjazdów                                        Σ</t>
  </si>
  <si>
    <t>7 zjazdów                                       Σ</t>
  </si>
  <si>
    <t>7 zjazdów                                      Σ</t>
  </si>
  <si>
    <t>Transfer wiedzy i technologii do praktyki *</t>
  </si>
  <si>
    <t>Bioetyka *</t>
  </si>
  <si>
    <t>Przedsiębiorczość akademicka *</t>
  </si>
  <si>
    <t>Przedmiot humanistyczny 1 blok A *</t>
  </si>
  <si>
    <t>Przedmiot humanistyczny 2 blok A *</t>
  </si>
  <si>
    <t xml:space="preserve">* zajęcia z obszaru nauk humanistycznych i społecznych </t>
  </si>
  <si>
    <t>Sem/Blok</t>
  </si>
  <si>
    <t>1/A</t>
  </si>
  <si>
    <t>2/B</t>
  </si>
  <si>
    <t>3/C</t>
  </si>
  <si>
    <t>4/D</t>
  </si>
  <si>
    <t>Biologia zwierząt gospodarskich</t>
  </si>
  <si>
    <t>Przedmiot do wyboru blok C</t>
  </si>
  <si>
    <t>Przedmiot do wyboru blok E</t>
  </si>
  <si>
    <t>Przedmiot do wyboru blok D</t>
  </si>
  <si>
    <t>Przedmiot do wyboru blok H</t>
  </si>
  <si>
    <t>Przedmiot do wyboru blok G</t>
  </si>
  <si>
    <t>Przedmiot do wyboru blok F</t>
  </si>
  <si>
    <t>Wychowanie fizyczne 2</t>
  </si>
  <si>
    <t>Wychowanie fizyczne 1</t>
  </si>
  <si>
    <t>Podstawy daktyloskopii i osmologii</t>
  </si>
  <si>
    <t>Oddziaływanie substancji bioaktywnych na organizm</t>
  </si>
  <si>
    <t>Fizjologia adaptacji</t>
  </si>
  <si>
    <t>Kod BI1s_</t>
  </si>
  <si>
    <t>001</t>
  </si>
  <si>
    <t>002</t>
  </si>
  <si>
    <t>003</t>
  </si>
  <si>
    <t>004</t>
  </si>
  <si>
    <t>005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</si>
  <si>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</si>
  <si>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</si>
  <si>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</si>
  <si>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</si>
  <si>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</si>
  <si>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</si>
  <si>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</si>
  <si>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</si>
  <si>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</si>
  <si>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</si>
  <si>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</si>
  <si>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025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</si>
  <si>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</si>
  <si>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</si>
  <si>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</si>
  <si>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</si>
  <si>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</si>
  <si>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</si>
  <si>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</si>
  <si>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</si>
  <si>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</si>
  <si>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</si>
  <si>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</si>
  <si>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</si>
  <si>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044</t>
  </si>
  <si>
    <t>045</t>
  </si>
  <si>
    <t>046</t>
  </si>
  <si>
    <t>047</t>
  </si>
  <si>
    <t>048</t>
  </si>
  <si>
    <t>051</t>
  </si>
  <si>
    <t>052</t>
  </si>
  <si>
    <t>053</t>
  </si>
  <si>
    <t>054</t>
  </si>
  <si>
    <t>056</t>
  </si>
  <si>
    <t>061</t>
  </si>
  <si>
    <t>062</t>
  </si>
  <si>
    <t>063</t>
  </si>
  <si>
    <t>064</t>
  </si>
  <si>
    <t>065</t>
  </si>
  <si>
    <t>066</t>
  </si>
  <si>
    <t>067</t>
  </si>
  <si>
    <t>072</t>
  </si>
  <si>
    <t>077</t>
  </si>
  <si>
    <t>078</t>
  </si>
  <si>
    <t>079</t>
  </si>
  <si>
    <t>082</t>
  </si>
  <si>
    <t>083</t>
  </si>
  <si>
    <t>086</t>
  </si>
  <si>
    <t>087</t>
  </si>
  <si>
    <t>088</t>
  </si>
  <si>
    <t>094</t>
  </si>
  <si>
    <t>087-</t>
  </si>
  <si>
    <t>-092</t>
  </si>
  <si>
    <t>093</t>
  </si>
  <si>
    <t>075</t>
  </si>
  <si>
    <t>073-4</t>
  </si>
  <si>
    <t>028</t>
  </si>
  <si>
    <t>039</t>
  </si>
  <si>
    <t>055</t>
  </si>
  <si>
    <t>089</t>
  </si>
  <si>
    <t>090</t>
  </si>
  <si>
    <t>091</t>
  </si>
  <si>
    <t>092</t>
  </si>
  <si>
    <t>kod BI1s_</t>
  </si>
  <si>
    <t>006-9</t>
  </si>
  <si>
    <t>011-13</t>
  </si>
  <si>
    <t>021-24</t>
  </si>
  <si>
    <t>027-28</t>
  </si>
  <si>
    <t>035-36</t>
  </si>
  <si>
    <t>037-39</t>
  </si>
  <si>
    <t>040-43</t>
  </si>
  <si>
    <t>049-50</t>
  </si>
  <si>
    <t>051-52</t>
  </si>
  <si>
    <t>053-55</t>
  </si>
  <si>
    <t>057-60</t>
  </si>
  <si>
    <t>068-69</t>
  </si>
  <si>
    <t>070-71</t>
  </si>
  <si>
    <t>080-81</t>
  </si>
  <si>
    <t>084-85</t>
  </si>
  <si>
    <t>3/D</t>
  </si>
  <si>
    <t>4/E</t>
  </si>
  <si>
    <t>4/F</t>
  </si>
  <si>
    <t>Warzywa w biologii żywienia</t>
  </si>
  <si>
    <t>Chemia bioorganiczna</t>
  </si>
  <si>
    <t>Biotechnologiczne i medyczne podstawy ksenotransplantacji</t>
  </si>
  <si>
    <t>Katastrofy ekologiczne</t>
  </si>
  <si>
    <t>Ekosystemy wodne i lądowe świata</t>
  </si>
  <si>
    <t xml:space="preserve">Paleobiologia </t>
  </si>
  <si>
    <t>WYDZIAŁ BIOLOGII, NAUK O ZWIERZĘTACH I BIOGOSPODARKI</t>
  </si>
  <si>
    <t>Seminarium dyplomowe i metodyka wyszukiwania informacji naukowych 1</t>
  </si>
  <si>
    <t>Seminarium dyplomowe i metodyka wyszukiwania informacji naukowych 2</t>
  </si>
  <si>
    <t>Przestępczość w użytkowaniu wód śródlądowych</t>
  </si>
  <si>
    <t>Chemia nieorganiczna i organiczna</t>
  </si>
  <si>
    <t>Biologia środowiskowa i biogeografia</t>
  </si>
  <si>
    <t>Język obcy specjalistyczny 1</t>
  </si>
  <si>
    <t>Język obcy specjalistyczny</t>
  </si>
  <si>
    <t>Podstawy metodologii badania szczątków zwierząt</t>
  </si>
  <si>
    <t>WYDZIAŁ BIOLOGII, NAUK O ZWIERZĘTACH I BIOGOSPODARKI
Kierunek Biologia,specjalność: biologia stosowana, studia niestacjonarne pierwszego stopnia.
Rok akademicki 2017/2018, zatwierdzony uchwałą Rady Wydziału dn., 16.03.2017, obowiązuje w semestrze I-VI</t>
  </si>
  <si>
    <t>Kierunek Biologia,specjalność: biologia stosowana, studia niestacjonarne pierwszego stopnia.
zatwierdzony uchwałą Rady Wydziału dn., 16.03.2017, obowiązuje od naboru 2017/2018</t>
  </si>
  <si>
    <t>Kierunek Biologia,specjalność: biologia stosowana, specjalizacja biologia analityczna, studia niestacjonarne drugiego stopnia.
zatwierdzony uchwałą Rady Wydziału dn., 16.03.2017, obowiązuje od naboru 2017/2018</t>
  </si>
  <si>
    <t>Kierunek Biologia,specjalność: biologia stosowana, specjalizacja biologia analityczna, studia niestacjonarne drugiego stopnia.
Rok akademicki 2017/2018, zatwierdzony uchwałą Rady Wydziału dn., 16.03.2017, obowiązuje w semestrze I-IV</t>
  </si>
  <si>
    <t>Kierunek Biologia,specjalność: biologia sądowa, studia niestacjonarne drugiego stopnia.
zatwierdzony uchwałą Rady Wydziału dn., 16.03.2017, obowiązuje od naboru 2017/2018</t>
  </si>
  <si>
    <t>Kierunek Biologia,specjalność: biologia sądowa, studia niestacjonarne drugiego stopnia.
Rok akademicki 2017/2018, zatwierdzony uchwałą Rady Wydziału dn., 16.03.2017, obowiązuje w semestrze I-IV</t>
  </si>
  <si>
    <t>Public relations</t>
  </si>
  <si>
    <t>Etyka</t>
  </si>
  <si>
    <t>Komunikacja interpersonalna</t>
  </si>
  <si>
    <t>050</t>
  </si>
  <si>
    <t>049</t>
  </si>
  <si>
    <t>Jakość i bezpieczeństwo żywności</t>
  </si>
  <si>
    <t>Subst. biolog. czynne w żywności</t>
  </si>
  <si>
    <t>068</t>
  </si>
  <si>
    <t>069</t>
  </si>
  <si>
    <t>Bioróżnorodność zwierzat i ich znaczenie w środowisku</t>
  </si>
  <si>
    <t>Ochrona zasobów genetycznych zwierząt</t>
  </si>
  <si>
    <t>4/G</t>
  </si>
  <si>
    <t>5/H</t>
  </si>
  <si>
    <t>Przedmiot do wyboru blok I</t>
  </si>
  <si>
    <t>5/I</t>
  </si>
  <si>
    <t>071</t>
  </si>
  <si>
    <t>070</t>
  </si>
  <si>
    <t>Parazytologia</t>
  </si>
  <si>
    <t>Przedmiot do wyboru blok J</t>
  </si>
  <si>
    <t>5/J</t>
  </si>
  <si>
    <t>073</t>
  </si>
  <si>
    <t>074</t>
  </si>
  <si>
    <t>Biologia rozrodu</t>
  </si>
  <si>
    <t>Histologia</t>
  </si>
  <si>
    <t>Przedmiot do wyboru blok K</t>
  </si>
  <si>
    <t>6/K</t>
  </si>
  <si>
    <t>Hydrologia i gospodarka wodna</t>
  </si>
  <si>
    <t>080</t>
  </si>
  <si>
    <t>081</t>
  </si>
  <si>
    <t>Bioindykacja</t>
  </si>
  <si>
    <t>Ekologia i biologia ptaków</t>
  </si>
  <si>
    <t>084</t>
  </si>
  <si>
    <t>085</t>
  </si>
  <si>
    <t>6/L</t>
  </si>
  <si>
    <t>Przedmiot do wyboru blok L</t>
  </si>
  <si>
    <t>Przedmiot do wyboru blok M</t>
  </si>
  <si>
    <t>Przedmiot do wyboru blok N</t>
  </si>
  <si>
    <t>6/M</t>
  </si>
  <si>
    <t>6/N</t>
  </si>
  <si>
    <t>Inwazje hydrobiontów</t>
  </si>
  <si>
    <t>Monitoring biologiczny</t>
  </si>
  <si>
    <t>Przedmiot do wyboru blok A</t>
  </si>
  <si>
    <t>Zoonozy - diagnostyka</t>
  </si>
  <si>
    <t>Inżynieria genetyczna</t>
  </si>
  <si>
    <t>2/C</t>
  </si>
  <si>
    <t>Przedmiot do wyboru 1 blok E</t>
  </si>
  <si>
    <t>Przedmiot do wyboru 2 blok E</t>
  </si>
  <si>
    <t>Ecophysiology of Insects / Ekofizjologia owadów</t>
  </si>
  <si>
    <t>Environmental protection / Ochrona środowiska</t>
  </si>
  <si>
    <t>Human ecology / Ekologia człowieka</t>
  </si>
  <si>
    <t xml:space="preserve">Procedury wykorzystania zwierząt w badaniach naukowych i edukacji </t>
  </si>
  <si>
    <t>Wyk.Zjazd</t>
  </si>
  <si>
    <t>Ćw.Zjazd</t>
  </si>
  <si>
    <t>Liczba zjazdów</t>
  </si>
  <si>
    <t>Metodologia nauk przyrodniczych */Metodology of the life sciences *</t>
  </si>
  <si>
    <t>Socjobiologia owadów / Sociobiology of Insects</t>
  </si>
  <si>
    <t>3e</t>
  </si>
  <si>
    <t>4e</t>
  </si>
  <si>
    <t>5e</t>
  </si>
  <si>
    <t>4e/7z</t>
  </si>
  <si>
    <t>4e/8z</t>
  </si>
  <si>
    <t>23e/38z</t>
  </si>
  <si>
    <t>Anatomia zwierząt i człowieka</t>
  </si>
  <si>
    <t>Fizjologia zwierząt i człowieka</t>
  </si>
  <si>
    <t>Hydrobiologia</t>
  </si>
  <si>
    <t>Ochrona przyrody</t>
  </si>
  <si>
    <t>Szata roślinna</t>
  </si>
  <si>
    <t>Katedra Chemii</t>
  </si>
  <si>
    <t>Katedra Hydrobiologii</t>
  </si>
  <si>
    <t>Katedra Zoologii</t>
  </si>
  <si>
    <t>Katedra Biochemii</t>
  </si>
  <si>
    <t>Katedra Fizjologii Zwierząt i Instytut Żywienia Zwierząt (po połowie)</t>
  </si>
  <si>
    <t>Katedra Higieny</t>
  </si>
  <si>
    <t>Katedra Fizjologii Roślin</t>
  </si>
  <si>
    <t>Instytut Biologicznych Podstaw</t>
  </si>
  <si>
    <t>Katedra Botaniki</t>
  </si>
  <si>
    <t>Duszpasterstwo</t>
  </si>
  <si>
    <t xml:space="preserve">Katedra Biochemii </t>
  </si>
  <si>
    <t>Katedra Towaroznawstwa</t>
  </si>
  <si>
    <t>Instytut Żywienia Zwierząt</t>
  </si>
  <si>
    <t>Instytut Hodowli Zwierzat i Ochrony</t>
  </si>
  <si>
    <t>Ekologia interakcji</t>
  </si>
  <si>
    <t>Rośliny inwazyjne</t>
  </si>
  <si>
    <t xml:space="preserve">Katedra Hydrobiologii </t>
  </si>
  <si>
    <t>Katedra Zoologii + Katedra Anatomii Zwierząt (15 godz.)</t>
  </si>
  <si>
    <t>Ekologia i biologia ssaków</t>
  </si>
  <si>
    <t>Ekologia i biologia ryb</t>
  </si>
  <si>
    <t>Botanika ogólna</t>
  </si>
  <si>
    <t>Botanika systematyczna</t>
  </si>
  <si>
    <t>Ekologia ogólna</t>
  </si>
  <si>
    <t>3/B</t>
  </si>
  <si>
    <t>3/E</t>
  </si>
  <si>
    <t>4/H</t>
  </si>
  <si>
    <t>36w44 i 6w14</t>
  </si>
  <si>
    <t>48w54i9w15</t>
  </si>
  <si>
    <t>27w36i 6w15</t>
  </si>
  <si>
    <t>27w30i3w6</t>
  </si>
  <si>
    <t>54w60i9w15</t>
  </si>
  <si>
    <t>27w31i6w10</t>
  </si>
  <si>
    <t>Ekofizjologia owadów/ Ecophysiology of insects</t>
  </si>
  <si>
    <t>Katedra Hydrobiologii + 1/4 godz. Katedra Zoologii</t>
  </si>
  <si>
    <t>WYDZIAŁ BIOLOGII ŚRODOWISKOWEJ</t>
  </si>
  <si>
    <t>Przedsiebiorczość akademicka *</t>
  </si>
  <si>
    <t>Seminarium dyplomowe 2</t>
  </si>
  <si>
    <t>Przedsiębiorczość akademicka*</t>
  </si>
  <si>
    <t>Applied entomology</t>
  </si>
  <si>
    <t>Herpetology</t>
  </si>
  <si>
    <t>Mikrobiologia wód</t>
  </si>
  <si>
    <t>Biologia behawioralna owadów społecznych</t>
  </si>
  <si>
    <t>Biologia kwitnienia i zapylania</t>
  </si>
  <si>
    <t>Bezkręgowce w ekosystemach antropogenicznych</t>
  </si>
  <si>
    <t>Kręgowce w ekosystemach antropogenicznych</t>
  </si>
  <si>
    <t>Biostymulatory i ich wpływ na organizm</t>
  </si>
  <si>
    <t>Biochemia starzenia się bezkręgowców i kręgowców</t>
  </si>
  <si>
    <t>Biologiczne aspekty inwazji roślin</t>
  </si>
  <si>
    <t>Mechanizmy odporności u bezkręgowców</t>
  </si>
  <si>
    <t>Biofizyka białek</t>
  </si>
  <si>
    <t>Kierunek Biologia,specjalność: biologia stosowana, studia niestacjonarne pierwszego stopnia.
Zgodny z uchwałą nr 103/2018-2019 Senatu UP w Lublinie z  dnia 28.06.209 r.,obowiązuje od naboru 2022/2023 od roku akademickiego 2022/2023-zatwierdzony na Kolegium Wydziału dnia 25.04.2022 r.</t>
  </si>
  <si>
    <t>Zastosowanie Systemów Informacji Geograficznej (GIS) w naukach przyrodniczych</t>
  </si>
  <si>
    <t>Biologia eksperymentalna</t>
  </si>
  <si>
    <t>Projekt licencjacki i egzamin dyplomowy</t>
  </si>
  <si>
    <t>5/K</t>
  </si>
  <si>
    <t>6/O</t>
  </si>
  <si>
    <t>Przedmiot do wyboru blokJ</t>
  </si>
  <si>
    <t>Przedmiot do wyboru blok O</t>
  </si>
  <si>
    <t>Ochrona własności intelektualnej (przez 10 tyg.)*</t>
  </si>
  <si>
    <t xml:space="preserve">Język obcy 3 </t>
  </si>
  <si>
    <t xml:space="preserve">Przedmioty do wyboru </t>
  </si>
  <si>
    <t>Inne moduły wybierane przez studenta</t>
  </si>
  <si>
    <t>Język obcy</t>
  </si>
  <si>
    <t>ŁĄCZNIE 3,9% ECTS</t>
  </si>
  <si>
    <t>Ogółem  81,6%ECTS</t>
  </si>
  <si>
    <t>Fykologia</t>
  </si>
  <si>
    <t xml:space="preserve">Uwaga: 1A - do wyboru 2 przedmioty po 2 ECTS </t>
  </si>
  <si>
    <t>Barwniki fluorescencyjne w biologii molekularnej</t>
  </si>
  <si>
    <t xml:space="preserve">ŁĄCZNIE DO WYBORU 31,1% ECTS </t>
  </si>
  <si>
    <t>Analiza danych biologicznych</t>
  </si>
  <si>
    <t>Egzamin dyplomowy</t>
  </si>
  <si>
    <t>Technologie informacyjne</t>
  </si>
  <si>
    <t>Kierunek: Biologia, specjalność: biologia stosowana, studia stacjonarne pierwszego stopnia.
Plan studiów zatwierdzony Uchwałą nr 28/2023-2024 Senatu UP w Lublinie z dnia 26 kwietnia 2024 r.,obowiązuje od naboru  2024/2025    zał. nr 1</t>
  </si>
  <si>
    <t>Kierunek: Biologia, specjalność: biologia stosowana, studia niestacjonarne pierwszego stopnia.
Plan studiów zatwierdzony Uchwałą nr 28/2023-2024 Senatu UP w Lublinie z dnia 26 kwietnia 2024 r.,obowiązuje od naboru  2024/2025      zał.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</si>
</sst>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%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Calibri"/>
      <family val="2"/>
    </font>
    <font>
      <sz val="11"/>
      <name val="Czcionka tekstu podstawowego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>
      <alignment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center" vertical="center" textRotation="90"/>
      <protection/>
    </xf>
    <xf numFmtId="0" fontId="7" fillId="0" borderId="0" xfId="52" applyFont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12" fillId="0" borderId="10" xfId="57" applyFont="1" applyFill="1" applyBorder="1">
      <alignment/>
      <protection/>
    </xf>
    <xf numFmtId="0" fontId="12" fillId="0" borderId="11" xfId="57" applyFont="1" applyBorder="1">
      <alignment/>
      <protection/>
    </xf>
    <xf numFmtId="0" fontId="12" fillId="0" borderId="11" xfId="57" applyFont="1" applyFill="1" applyBorder="1" applyAlignment="1">
      <alignment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12" fillId="0" borderId="0" xfId="57" applyFont="1" applyFill="1">
      <alignment/>
      <protection/>
    </xf>
    <xf numFmtId="0" fontId="12" fillId="33" borderId="11" xfId="57" applyFont="1" applyFill="1" applyBorder="1" applyAlignment="1">
      <alignment vertical="center" wrapText="1"/>
      <protection/>
    </xf>
    <xf numFmtId="0" fontId="12" fillId="33" borderId="0" xfId="57" applyFont="1" applyFill="1">
      <alignment/>
      <protection/>
    </xf>
    <xf numFmtId="0" fontId="12" fillId="33" borderId="11" xfId="52" applyFont="1" applyFill="1" applyBorder="1" applyAlignment="1">
      <alignment horizontal="left" vertical="center"/>
      <protection/>
    </xf>
    <xf numFmtId="44" fontId="16" fillId="33" borderId="12" xfId="69" applyFont="1" applyFill="1" applyBorder="1" applyAlignment="1">
      <alignment horizontal="center" textRotation="90"/>
    </xf>
    <xf numFmtId="0" fontId="11" fillId="33" borderId="11" xfId="52" applyFont="1" applyFill="1" applyBorder="1" applyAlignment="1">
      <alignment horizontal="center" vertical="center" textRotation="90" wrapText="1"/>
      <protection/>
    </xf>
    <xf numFmtId="44" fontId="11" fillId="33" borderId="12" xfId="69" applyFont="1" applyFill="1" applyBorder="1" applyAlignment="1">
      <alignment horizontal="center" vertical="center" textRotation="90" wrapText="1"/>
    </xf>
    <xf numFmtId="44" fontId="11" fillId="33" borderId="11" xfId="69" applyFont="1" applyFill="1" applyBorder="1" applyAlignment="1">
      <alignment horizontal="center" vertical="center" textRotation="90"/>
    </xf>
    <xf numFmtId="49" fontId="11" fillId="33" borderId="11" xfId="69" applyNumberFormat="1" applyFont="1" applyFill="1" applyBorder="1" applyAlignment="1">
      <alignment horizontal="center" vertical="center" textRotation="90" wrapText="1"/>
    </xf>
    <xf numFmtId="0" fontId="4" fillId="0" borderId="11" xfId="52" applyFont="1" applyFill="1" applyBorder="1" applyAlignment="1">
      <alignment horizontal="left" vertical="center" wrapText="1"/>
      <protection/>
    </xf>
    <xf numFmtId="1" fontId="6" fillId="0" borderId="11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/>
      <protection/>
    </xf>
    <xf numFmtId="0" fontId="14" fillId="0" borderId="0" xfId="52" applyFont="1" applyBorder="1" applyAlignment="1">
      <alignment horizontal="left"/>
      <protection/>
    </xf>
    <xf numFmtId="0" fontId="5" fillId="0" borderId="0" xfId="52" applyFont="1" applyFill="1" applyBorder="1" applyAlignment="1">
      <alignment horizontal="center"/>
      <protection/>
    </xf>
    <xf numFmtId="0" fontId="16" fillId="33" borderId="11" xfId="57" applyFont="1" applyFill="1" applyBorder="1" applyAlignment="1">
      <alignment vertical="center" textRotation="90"/>
      <protection/>
    </xf>
    <xf numFmtId="0" fontId="16" fillId="33" borderId="11" xfId="57" applyFont="1" applyFill="1" applyBorder="1" applyAlignment="1">
      <alignment horizontal="center" vertical="center" textRotation="90"/>
      <protection/>
    </xf>
    <xf numFmtId="0" fontId="16" fillId="33" borderId="11" xfId="57" applyFont="1" applyFill="1" applyBorder="1" applyAlignment="1">
      <alignment vertical="center"/>
      <protection/>
    </xf>
    <xf numFmtId="44" fontId="17" fillId="33" borderId="11" xfId="69" applyFont="1" applyFill="1" applyBorder="1" applyAlignment="1">
      <alignment horizontal="center" vertical="center" textRotation="90"/>
    </xf>
    <xf numFmtId="44" fontId="11" fillId="33" borderId="11" xfId="69" applyFont="1" applyFill="1" applyBorder="1" applyAlignment="1">
      <alignment horizontal="center" vertical="center" textRotation="90" wrapText="1"/>
    </xf>
    <xf numFmtId="0" fontId="4" fillId="0" borderId="11" xfId="57" applyFont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14" fillId="33" borderId="0" xfId="52" applyFont="1" applyFill="1" applyBorder="1" applyAlignment="1">
      <alignment horizontal="center" vertical="center" textRotation="90"/>
      <protection/>
    </xf>
    <xf numFmtId="0" fontId="12" fillId="33" borderId="11" xfId="57" applyFont="1" applyFill="1" applyBorder="1">
      <alignment/>
      <protection/>
    </xf>
    <xf numFmtId="0" fontId="4" fillId="0" borderId="0" xfId="52" applyFont="1" applyAlignment="1">
      <alignment vertical="center"/>
      <protection/>
    </xf>
    <xf numFmtId="0" fontId="17" fillId="33" borderId="11" xfId="52" applyFont="1" applyFill="1" applyBorder="1" applyAlignment="1">
      <alignment horizontal="center" vertical="center" textRotation="90"/>
      <protection/>
    </xf>
    <xf numFmtId="0" fontId="17" fillId="33" borderId="13" xfId="52" applyFont="1" applyFill="1" applyBorder="1" applyAlignment="1">
      <alignment horizontal="center" vertical="center" textRotation="90"/>
      <protection/>
    </xf>
    <xf numFmtId="0" fontId="16" fillId="33" borderId="12" xfId="52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49" fontId="3" fillId="33" borderId="12" xfId="69" applyNumberFormat="1" applyFont="1" applyFill="1" applyBorder="1" applyAlignment="1">
      <alignment horizontal="center" vertical="center" textRotation="90" wrapText="1"/>
    </xf>
    <xf numFmtId="49" fontId="3" fillId="33" borderId="12" xfId="69" applyNumberFormat="1" applyFont="1" applyFill="1" applyBorder="1" applyAlignment="1">
      <alignment horizontal="center" vertical="center" textRotation="90"/>
    </xf>
    <xf numFmtId="49" fontId="3" fillId="33" borderId="11" xfId="69" applyNumberFormat="1" applyFont="1" applyFill="1" applyBorder="1" applyAlignment="1">
      <alignment horizontal="center" vertical="center" textRotation="90" wrapText="1"/>
    </xf>
    <xf numFmtId="49" fontId="3" fillId="33" borderId="11" xfId="69" applyNumberFormat="1" applyFont="1" applyFill="1" applyBorder="1" applyAlignment="1">
      <alignment horizontal="center" vertical="center" textRotation="90"/>
    </xf>
    <xf numFmtId="0" fontId="3" fillId="33" borderId="10" xfId="52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left" vertical="center"/>
      <protection/>
    </xf>
    <xf numFmtId="1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166" fontId="14" fillId="0" borderId="11" xfId="52" applyNumberFormat="1" applyFont="1" applyFill="1" applyBorder="1" applyAlignment="1">
      <alignment horizontal="center" vertical="center"/>
      <protection/>
    </xf>
    <xf numFmtId="0" fontId="17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right" vertical="center"/>
      <protection/>
    </xf>
    <xf numFmtId="0" fontId="16" fillId="33" borderId="11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/>
      <protection/>
    </xf>
    <xf numFmtId="1" fontId="16" fillId="33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 applyFill="1" applyAlignment="1">
      <alignment horizontal="center"/>
      <protection/>
    </xf>
    <xf numFmtId="166" fontId="16" fillId="33" borderId="11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19" fillId="33" borderId="11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1" fontId="16" fillId="0" borderId="0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textRotation="90"/>
      <protection/>
    </xf>
    <xf numFmtId="0" fontId="3" fillId="33" borderId="10" xfId="52" applyFont="1" applyFill="1" applyBorder="1" applyAlignment="1">
      <alignment horizontal="center" vertical="center" textRotation="90"/>
      <protection/>
    </xf>
    <xf numFmtId="0" fontId="17" fillId="33" borderId="10" xfId="52" applyFont="1" applyFill="1" applyBorder="1" applyAlignment="1">
      <alignment horizontal="center" vertical="center" textRotation="90"/>
      <protection/>
    </xf>
    <xf numFmtId="0" fontId="3" fillId="33" borderId="11" xfId="52" applyFont="1" applyFill="1" applyBorder="1" applyAlignment="1">
      <alignment vertical="center"/>
      <protection/>
    </xf>
    <xf numFmtId="0" fontId="14" fillId="33" borderId="11" xfId="52" applyFont="1" applyFill="1" applyBorder="1" applyAlignment="1">
      <alignment horizontal="center" vertical="center" wrapText="1"/>
      <protection/>
    </xf>
    <xf numFmtId="44" fontId="14" fillId="33" borderId="11" xfId="69" applyFont="1" applyFill="1" applyBorder="1" applyAlignment="1">
      <alignment horizontal="center" vertical="center" textRotation="90" wrapText="1"/>
    </xf>
    <xf numFmtId="44" fontId="14" fillId="33" borderId="11" xfId="69" applyFont="1" applyFill="1" applyBorder="1" applyAlignment="1">
      <alignment horizontal="center" vertical="center" textRotation="90"/>
    </xf>
    <xf numFmtId="49" fontId="14" fillId="33" borderId="11" xfId="69" applyNumberFormat="1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/>
    </xf>
    <xf numFmtId="0" fontId="4" fillId="0" borderId="11" xfId="57" applyFont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17" fillId="33" borderId="14" xfId="52" applyFont="1" applyFill="1" applyBorder="1" applyAlignment="1">
      <alignment horizontal="center" vertical="center"/>
      <protection/>
    </xf>
    <xf numFmtId="1" fontId="6" fillId="0" borderId="15" xfId="52" applyNumberFormat="1" applyFont="1" applyFill="1" applyBorder="1" applyAlignment="1">
      <alignment vertical="center"/>
      <protection/>
    </xf>
    <xf numFmtId="1" fontId="20" fillId="0" borderId="15" xfId="52" applyNumberFormat="1" applyFont="1" applyFill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6" fillId="0" borderId="11" xfId="52" applyNumberFormat="1" applyFont="1" applyBorder="1" applyAlignment="1">
      <alignment horizontal="center" vertical="center"/>
      <protection/>
    </xf>
    <xf numFmtId="167" fontId="17" fillId="0" borderId="11" xfId="52" applyNumberFormat="1" applyFont="1" applyFill="1" applyBorder="1" applyAlignment="1">
      <alignment horizontal="center" vertical="center"/>
      <protection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" fontId="6" fillId="0" borderId="0" xfId="52" applyNumberFormat="1" applyFont="1" applyFill="1" applyBorder="1" applyAlignment="1">
      <alignment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1" fontId="6" fillId="0" borderId="0" xfId="52" applyNumberFormat="1" applyFont="1" applyBorder="1" applyAlignment="1">
      <alignment horizontal="center" vertical="center"/>
      <protection/>
    </xf>
    <xf numFmtId="167" fontId="17" fillId="0" borderId="0" xfId="52" applyNumberFormat="1" applyFont="1" applyFill="1" applyBorder="1" applyAlignment="1">
      <alignment horizontal="center" vertical="center"/>
      <protection/>
    </xf>
    <xf numFmtId="9" fontId="16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/>
      <protection/>
    </xf>
    <xf numFmtId="1" fontId="6" fillId="0" borderId="0" xfId="52" applyNumberFormat="1" applyFont="1" applyFill="1" applyBorder="1" applyAlignment="1">
      <alignment horizontal="center"/>
      <protection/>
    </xf>
    <xf numFmtId="1" fontId="21" fillId="0" borderId="0" xfId="52" applyNumberFormat="1" applyFont="1" applyFill="1" applyBorder="1" applyAlignment="1">
      <alignment horizontal="center"/>
      <protection/>
    </xf>
    <xf numFmtId="166" fontId="6" fillId="0" borderId="0" xfId="52" applyNumberFormat="1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right"/>
      <protection/>
    </xf>
    <xf numFmtId="0" fontId="23" fillId="0" borderId="0" xfId="52" applyFont="1" applyBorder="1" applyAlignment="1">
      <alignment horizontal="center"/>
      <protection/>
    </xf>
    <xf numFmtId="0" fontId="16" fillId="33" borderId="11" xfId="58" applyFont="1" applyFill="1" applyBorder="1" applyAlignment="1">
      <alignment vertical="center" textRotation="90"/>
      <protection/>
    </xf>
    <xf numFmtId="0" fontId="16" fillId="33" borderId="10" xfId="58" applyFont="1" applyFill="1" applyBorder="1" applyAlignment="1">
      <alignment vertical="center" textRotation="90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4" fillId="33" borderId="11" xfId="52" applyFont="1" applyFill="1" applyBorder="1" applyAlignment="1">
      <alignment horizontal="left" vertical="center"/>
      <protection/>
    </xf>
    <xf numFmtId="44" fontId="14" fillId="33" borderId="11" xfId="69" applyFont="1" applyFill="1" applyBorder="1" applyAlignment="1">
      <alignment horizontal="center" vertical="center" wrapText="1"/>
    </xf>
    <xf numFmtId="49" fontId="14" fillId="33" borderId="11" xfId="69" applyNumberFormat="1" applyFont="1" applyFill="1" applyBorder="1" applyAlignment="1">
      <alignment horizontal="center" vertical="center" textRotation="90"/>
    </xf>
    <xf numFmtId="0" fontId="4" fillId="0" borderId="10" xfId="52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wrapText="1"/>
    </xf>
    <xf numFmtId="0" fontId="4" fillId="0" borderId="11" xfId="52" applyFont="1" applyFill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49" fontId="15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left" vertic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>
      <alignment/>
      <protection/>
    </xf>
    <xf numFmtId="0" fontId="4" fillId="0" borderId="11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1" fontId="4" fillId="33" borderId="11" xfId="52" applyNumberFormat="1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33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1" xfId="52" applyFont="1" applyFill="1" applyBorder="1" applyAlignment="1">
      <alignment vertic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18" fillId="33" borderId="11" xfId="57" applyFont="1" applyFill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5" fillId="0" borderId="10" xfId="58" applyFont="1" applyFill="1" applyBorder="1" applyAlignment="1">
      <alignment wrapText="1"/>
      <protection/>
    </xf>
    <xf numFmtId="0" fontId="12" fillId="0" borderId="11" xfId="58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4" fillId="0" borderId="0" xfId="58" applyFont="1" applyAlignment="1">
      <alignment horizontal="center" vertical="center"/>
      <protection/>
    </xf>
    <xf numFmtId="0" fontId="16" fillId="33" borderId="12" xfId="58" applyFont="1" applyFill="1" applyBorder="1" applyAlignment="1">
      <alignment vertical="center" textRotation="90"/>
      <protection/>
    </xf>
    <xf numFmtId="0" fontId="16" fillId="33" borderId="12" xfId="58" applyFont="1" applyFill="1" applyBorder="1" applyAlignment="1">
      <alignment horizontal="center" vertical="center" textRotation="90"/>
      <protection/>
    </xf>
    <xf numFmtId="0" fontId="11" fillId="33" borderId="12" xfId="58" applyFont="1" applyFill="1" applyBorder="1" applyAlignment="1">
      <alignment vertical="center"/>
      <protection/>
    </xf>
    <xf numFmtId="0" fontId="15" fillId="0" borderId="11" xfId="0" applyFont="1" applyBorder="1" applyAlignment="1">
      <alignment/>
    </xf>
    <xf numFmtId="0" fontId="12" fillId="0" borderId="11" xfId="58" applyFont="1" applyBorder="1" applyAlignment="1">
      <alignment horizontal="center" vertical="top" wrapText="1"/>
      <protection/>
    </xf>
    <xf numFmtId="166" fontId="12" fillId="0" borderId="11" xfId="58" applyNumberFormat="1" applyFont="1" applyFill="1" applyBorder="1" applyAlignment="1">
      <alignment horizontal="center"/>
      <protection/>
    </xf>
    <xf numFmtId="1" fontId="12" fillId="0" borderId="11" xfId="58" applyNumberFormat="1" applyFont="1" applyFill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2" fillId="0" borderId="10" xfId="58" applyFont="1" applyBorder="1">
      <alignment/>
      <protection/>
    </xf>
    <xf numFmtId="0" fontId="12" fillId="0" borderId="0" xfId="58" applyFont="1" applyFill="1">
      <alignment/>
      <protection/>
    </xf>
    <xf numFmtId="0" fontId="12" fillId="33" borderId="16" xfId="58" applyFont="1" applyFill="1" applyBorder="1" applyAlignment="1">
      <alignment horizontal="center" vertical="center"/>
      <protection/>
    </xf>
    <xf numFmtId="0" fontId="12" fillId="33" borderId="11" xfId="58" applyFont="1" applyFill="1" applyBorder="1" applyAlignment="1">
      <alignment horizontal="right"/>
      <protection/>
    </xf>
    <xf numFmtId="0" fontId="11" fillId="33" borderId="11" xfId="58" applyFont="1" applyFill="1" applyBorder="1" applyAlignment="1">
      <alignment horizontal="center"/>
      <protection/>
    </xf>
    <xf numFmtId="0" fontId="11" fillId="33" borderId="11" xfId="58" applyFont="1" applyFill="1" applyBorder="1" applyAlignment="1">
      <alignment horizontal="center" vertical="top" wrapText="1"/>
      <protection/>
    </xf>
    <xf numFmtId="166" fontId="11" fillId="33" borderId="11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12" fillId="0" borderId="11" xfId="58" applyFont="1" applyBorder="1">
      <alignment/>
      <protection/>
    </xf>
    <xf numFmtId="0" fontId="15" fillId="0" borderId="11" xfId="0" applyFont="1" applyBorder="1" applyAlignment="1">
      <alignment vertical="center"/>
    </xf>
    <xf numFmtId="0" fontId="12" fillId="0" borderId="11" xfId="58" applyFont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 wrapText="1"/>
      <protection/>
    </xf>
    <xf numFmtId="166" fontId="12" fillId="0" borderId="11" xfId="58" applyNumberFormat="1" applyFont="1" applyFill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12" fillId="33" borderId="16" xfId="58" applyFont="1" applyFill="1" applyBorder="1" applyAlignment="1">
      <alignment horizontal="center" vertical="center" wrapText="1"/>
      <protection/>
    </xf>
    <xf numFmtId="0" fontId="12" fillId="33" borderId="11" xfId="58" applyFont="1" applyFill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11" xfId="58" applyFont="1" applyFill="1" applyBorder="1">
      <alignment/>
      <protection/>
    </xf>
    <xf numFmtId="166" fontId="11" fillId="33" borderId="11" xfId="58" applyNumberFormat="1" applyFont="1" applyFill="1" applyBorder="1" applyAlignment="1">
      <alignment horizontal="center"/>
      <protection/>
    </xf>
    <xf numFmtId="0" fontId="12" fillId="0" borderId="11" xfId="58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9" fillId="0" borderId="0" xfId="58" applyFont="1" applyAlignment="1">
      <alignment horizontal="center"/>
      <protection/>
    </xf>
    <xf numFmtId="9" fontId="4" fillId="0" borderId="0" xfId="61" applyFont="1" applyAlignment="1">
      <alignment horizontal="center"/>
    </xf>
    <xf numFmtId="9" fontId="4" fillId="0" borderId="0" xfId="58" applyNumberFormat="1" applyFont="1" applyAlignment="1">
      <alignment horizontal="center"/>
      <protection/>
    </xf>
    <xf numFmtId="9" fontId="9" fillId="0" borderId="0" xfId="58" applyNumberFormat="1" applyFont="1" applyAlignment="1">
      <alignment horizontal="center"/>
      <protection/>
    </xf>
    <xf numFmtId="0" fontId="9" fillId="0" borderId="0" xfId="58" applyFont="1">
      <alignment/>
      <protection/>
    </xf>
    <xf numFmtId="0" fontId="12" fillId="0" borderId="0" xfId="58" applyFont="1" applyAlignment="1">
      <alignment horizontal="right"/>
      <protection/>
    </xf>
    <xf numFmtId="1" fontId="11" fillId="0" borderId="0" xfId="58" applyNumberFormat="1" applyFont="1" applyAlignment="1">
      <alignment horizontal="center"/>
      <protection/>
    </xf>
    <xf numFmtId="0" fontId="12" fillId="0" borderId="0" xfId="52" applyFont="1" applyBorder="1">
      <alignment/>
      <protection/>
    </xf>
    <xf numFmtId="0" fontId="16" fillId="33" borderId="11" xfId="58" applyFont="1" applyFill="1" applyBorder="1" applyAlignment="1">
      <alignment horizontal="center" vertical="center" textRotation="90"/>
      <protection/>
    </xf>
    <xf numFmtId="0" fontId="11" fillId="33" borderId="11" xfId="58" applyFont="1" applyFill="1" applyBorder="1" applyAlignment="1">
      <alignment vertical="center"/>
      <protection/>
    </xf>
    <xf numFmtId="44" fontId="16" fillId="33" borderId="11" xfId="69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vertical="center"/>
    </xf>
    <xf numFmtId="166" fontId="18" fillId="0" borderId="11" xfId="57" applyNumberFormat="1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vertical="center"/>
    </xf>
    <xf numFmtId="166" fontId="18" fillId="33" borderId="11" xfId="57" applyNumberFormat="1" applyFont="1" applyFill="1" applyBorder="1" applyAlignment="1">
      <alignment horizontal="center" vertical="center"/>
      <protection/>
    </xf>
    <xf numFmtId="0" fontId="12" fillId="0" borderId="0" xfId="58" applyFont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12" fillId="0" borderId="11" xfId="57" applyFont="1" applyFill="1" applyBorder="1" applyAlignment="1">
      <alignment vertical="center"/>
      <protection/>
    </xf>
    <xf numFmtId="0" fontId="2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1" fillId="33" borderId="12" xfId="58" applyFont="1" applyFill="1" applyBorder="1" applyAlignment="1">
      <alignment vertical="center" textRotation="90"/>
      <protection/>
    </xf>
    <xf numFmtId="0" fontId="11" fillId="33" borderId="12" xfId="58" applyFont="1" applyFill="1" applyBorder="1" applyAlignment="1">
      <alignment horizontal="center" vertical="center" textRotation="90"/>
      <protection/>
    </xf>
    <xf numFmtId="44" fontId="11" fillId="33" borderId="12" xfId="69" applyFont="1" applyFill="1" applyBorder="1" applyAlignment="1">
      <alignment textRotation="90"/>
    </xf>
    <xf numFmtId="0" fontId="12" fillId="33" borderId="0" xfId="52" applyFont="1" applyFill="1" applyBorder="1" applyAlignment="1">
      <alignment horizontal="center" vertical="center" textRotation="90"/>
      <protection/>
    </xf>
    <xf numFmtId="0" fontId="12" fillId="0" borderId="11" xfId="0" applyFont="1" applyBorder="1" applyAlignment="1">
      <alignment/>
    </xf>
    <xf numFmtId="0" fontId="28" fillId="0" borderId="0" xfId="58" applyFont="1" applyBorder="1" applyAlignment="1">
      <alignment horizontal="center"/>
      <protection/>
    </xf>
    <xf numFmtId="0" fontId="12" fillId="0" borderId="16" xfId="0" applyFont="1" applyBorder="1" applyAlignment="1">
      <alignment/>
    </xf>
    <xf numFmtId="0" fontId="12" fillId="33" borderId="10" xfId="58" applyFont="1" applyFill="1" applyBorder="1" applyAlignment="1">
      <alignment horizontal="right"/>
      <protection/>
    </xf>
    <xf numFmtId="0" fontId="28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12" fillId="33" borderId="11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>
      <alignment/>
      <protection/>
    </xf>
    <xf numFmtId="0" fontId="12" fillId="33" borderId="11" xfId="58" applyFont="1" applyFill="1" applyBorder="1" applyAlignment="1">
      <alignment horizontal="center" vertical="center"/>
      <protection/>
    </xf>
    <xf numFmtId="0" fontId="28" fillId="0" borderId="0" xfId="52" applyFont="1" applyBorder="1" applyAlignment="1">
      <alignment/>
      <protection/>
    </xf>
    <xf numFmtId="9" fontId="12" fillId="0" borderId="0" xfId="61" applyFont="1" applyAlignment="1">
      <alignment horizontal="center"/>
    </xf>
    <xf numFmtId="9" fontId="12" fillId="0" borderId="0" xfId="58" applyNumberFormat="1" applyFont="1" applyAlignment="1">
      <alignment horizontal="center"/>
      <protection/>
    </xf>
    <xf numFmtId="0" fontId="26" fillId="0" borderId="0" xfId="58" applyFont="1">
      <alignment/>
      <protection/>
    </xf>
    <xf numFmtId="44" fontId="16" fillId="33" borderId="11" xfId="69" applyFont="1" applyFill="1" applyBorder="1" applyAlignment="1">
      <alignment horizontal="center" vertical="center" textRotation="90"/>
    </xf>
    <xf numFmtId="44" fontId="16" fillId="33" borderId="11" xfId="69" applyFont="1" applyFill="1" applyBorder="1" applyAlignment="1">
      <alignment horizontal="center" vertical="center" textRotation="90" wrapText="1"/>
    </xf>
    <xf numFmtId="49" fontId="16" fillId="33" borderId="11" xfId="69" applyNumberFormat="1" applyFont="1" applyFill="1" applyBorder="1" applyAlignment="1">
      <alignment horizontal="center" vertical="center" textRotation="90" wrapText="1"/>
    </xf>
    <xf numFmtId="166" fontId="9" fillId="0" borderId="11" xfId="58" applyNumberFormat="1" applyFont="1" applyFill="1" applyBorder="1" applyAlignment="1">
      <alignment horizontal="center"/>
      <protection/>
    </xf>
    <xf numFmtId="166" fontId="9" fillId="0" borderId="11" xfId="58" applyNumberFormat="1" applyFont="1" applyFill="1" applyBorder="1" applyAlignment="1">
      <alignment horizontal="center" vertical="center"/>
      <protection/>
    </xf>
    <xf numFmtId="0" fontId="73" fillId="0" borderId="11" xfId="58" applyFont="1" applyFill="1" applyBorder="1">
      <alignment/>
      <protection/>
    </xf>
    <xf numFmtId="0" fontId="73" fillId="0" borderId="11" xfId="57" applyFont="1" applyBorder="1" applyAlignment="1">
      <alignment vertical="center" wrapText="1"/>
      <protection/>
    </xf>
    <xf numFmtId="0" fontId="74" fillId="0" borderId="0" xfId="52" applyFont="1" applyAlignment="1">
      <alignment horizontal="center"/>
      <protection/>
    </xf>
    <xf numFmtId="0" fontId="75" fillId="0" borderId="0" xfId="52" applyFont="1">
      <alignment/>
      <protection/>
    </xf>
    <xf numFmtId="0" fontId="75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horizontal="center" textRotation="90"/>
      <protection/>
    </xf>
    <xf numFmtId="0" fontId="16" fillId="0" borderId="0" xfId="52" applyFont="1">
      <alignment/>
      <protection/>
    </xf>
    <xf numFmtId="0" fontId="4" fillId="0" borderId="0" xfId="52" applyFont="1" applyFill="1" applyAlignment="1">
      <alignment horizontal="center"/>
      <protection/>
    </xf>
    <xf numFmtId="1" fontId="16" fillId="0" borderId="0" xfId="52" applyNumberFormat="1" applyFont="1" applyFill="1">
      <alignment/>
      <protection/>
    </xf>
    <xf numFmtId="0" fontId="16" fillId="0" borderId="0" xfId="52" applyFont="1" applyFill="1">
      <alignment/>
      <protection/>
    </xf>
    <xf numFmtId="0" fontId="4" fillId="0" borderId="0" xfId="52" applyNumberFormat="1" applyFont="1" applyFill="1">
      <alignment/>
      <protection/>
    </xf>
    <xf numFmtId="0" fontId="4" fillId="34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vertical="center"/>
      <protection/>
    </xf>
    <xf numFmtId="0" fontId="75" fillId="0" borderId="0" xfId="52" applyFont="1" applyFill="1">
      <alignment/>
      <protection/>
    </xf>
    <xf numFmtId="166" fontId="16" fillId="0" borderId="0" xfId="52" applyNumberFormat="1" applyFont="1" applyFill="1" applyAlignment="1">
      <alignment vertical="center"/>
      <protection/>
    </xf>
    <xf numFmtId="0" fontId="76" fillId="0" borderId="0" xfId="52" applyFont="1" applyFill="1" applyBorder="1" applyAlignment="1">
      <alignment horizontal="center"/>
      <protection/>
    </xf>
    <xf numFmtId="0" fontId="76" fillId="0" borderId="0" xfId="52" applyFont="1" applyBorder="1">
      <alignment/>
      <protection/>
    </xf>
    <xf numFmtId="0" fontId="76" fillId="0" borderId="11" xfId="52" applyFont="1" applyFill="1" applyBorder="1" applyAlignment="1">
      <alignment horizontal="left" vertical="center" wrapText="1"/>
      <protection/>
    </xf>
    <xf numFmtId="0" fontId="77" fillId="33" borderId="11" xfId="52" applyFont="1" applyFill="1" applyBorder="1" applyAlignment="1">
      <alignment horizontal="center" vertical="center" textRotation="90"/>
      <protection/>
    </xf>
    <xf numFmtId="0" fontId="76" fillId="33" borderId="11" xfId="52" applyFont="1" applyFill="1" applyBorder="1" applyAlignment="1">
      <alignment horizontal="center" vertical="center" textRotation="90" wrapText="1"/>
      <protection/>
    </xf>
    <xf numFmtId="44" fontId="76" fillId="33" borderId="11" xfId="69" applyFont="1" applyFill="1" applyBorder="1" applyAlignment="1">
      <alignment horizontal="center" vertical="center" textRotation="90" wrapText="1"/>
    </xf>
    <xf numFmtId="49" fontId="76" fillId="33" borderId="11" xfId="69" applyNumberFormat="1" applyFont="1" applyFill="1" applyBorder="1" applyAlignment="1">
      <alignment horizontal="center" vertical="center" textRotation="90" wrapText="1"/>
    </xf>
    <xf numFmtId="49" fontId="78" fillId="33" borderId="11" xfId="69" applyNumberFormat="1" applyFont="1" applyFill="1" applyBorder="1" applyAlignment="1">
      <alignment horizontal="center" vertical="center" textRotation="90" wrapText="1"/>
    </xf>
    <xf numFmtId="166" fontId="76" fillId="33" borderId="11" xfId="69" applyNumberFormat="1" applyFont="1" applyFill="1" applyBorder="1" applyAlignment="1">
      <alignment horizontal="center" vertical="center" textRotation="90"/>
    </xf>
    <xf numFmtId="49" fontId="76" fillId="0" borderId="10" xfId="0" applyNumberFormat="1" applyFont="1" applyBorder="1" applyAlignment="1">
      <alignment horizontal="center"/>
    </xf>
    <xf numFmtId="0" fontId="76" fillId="0" borderId="11" xfId="52" applyFont="1" applyFill="1" applyBorder="1" applyAlignment="1">
      <alignment horizontal="left" vertical="center"/>
      <protection/>
    </xf>
    <xf numFmtId="1" fontId="76" fillId="0" borderId="11" xfId="52" applyNumberFormat="1" applyFont="1" applyFill="1" applyBorder="1" applyAlignment="1">
      <alignment horizontal="center" vertical="center"/>
      <protection/>
    </xf>
    <xf numFmtId="0" fontId="76" fillId="0" borderId="11" xfId="52" applyNumberFormat="1" applyFont="1" applyFill="1" applyBorder="1" applyAlignment="1">
      <alignment horizontal="center" vertical="center"/>
      <protection/>
    </xf>
    <xf numFmtId="166" fontId="76" fillId="0" borderId="11" xfId="52" applyNumberFormat="1" applyFont="1" applyFill="1" applyBorder="1" applyAlignment="1">
      <alignment horizontal="center" vertical="center"/>
      <protection/>
    </xf>
    <xf numFmtId="0" fontId="77" fillId="33" borderId="10" xfId="52" applyFont="1" applyFill="1" applyBorder="1" applyAlignment="1">
      <alignment horizontal="center" vertical="center"/>
      <protection/>
    </xf>
    <xf numFmtId="0" fontId="77" fillId="33" borderId="11" xfId="52" applyFont="1" applyFill="1" applyBorder="1" applyAlignment="1">
      <alignment horizontal="center" vertical="center"/>
      <protection/>
    </xf>
    <xf numFmtId="0" fontId="77" fillId="35" borderId="11" xfId="52" applyFont="1" applyFill="1" applyBorder="1" applyAlignment="1">
      <alignment horizontal="center" vertical="center"/>
      <protection/>
    </xf>
    <xf numFmtId="1" fontId="77" fillId="35" borderId="11" xfId="52" applyNumberFormat="1" applyFont="1" applyFill="1" applyBorder="1" applyAlignment="1">
      <alignment horizontal="center" vertical="center"/>
      <protection/>
    </xf>
    <xf numFmtId="166" fontId="77" fillId="33" borderId="11" xfId="52" applyNumberFormat="1" applyFont="1" applyFill="1" applyBorder="1" applyAlignment="1">
      <alignment horizontal="center" vertical="center"/>
      <protection/>
    </xf>
    <xf numFmtId="1" fontId="77" fillId="0" borderId="11" xfId="52" applyNumberFormat="1" applyFont="1" applyFill="1" applyBorder="1" applyAlignment="1">
      <alignment horizontal="center" vertical="center"/>
      <protection/>
    </xf>
    <xf numFmtId="0" fontId="76" fillId="0" borderId="11" xfId="52" applyFont="1" applyFill="1" applyBorder="1" applyAlignment="1">
      <alignment horizontal="left" vertical="center" wrapText="1" shrinkToFit="1"/>
      <protection/>
    </xf>
    <xf numFmtId="0" fontId="77" fillId="33" borderId="11" xfId="52" applyFont="1" applyFill="1" applyBorder="1" applyAlignment="1">
      <alignment vertical="center"/>
      <protection/>
    </xf>
    <xf numFmtId="0" fontId="77" fillId="33" borderId="10" xfId="52" applyFont="1" applyFill="1" applyBorder="1" applyAlignment="1">
      <alignment horizontal="center" vertical="center" textRotation="90"/>
      <protection/>
    </xf>
    <xf numFmtId="44" fontId="76" fillId="33" borderId="11" xfId="69" applyFont="1" applyFill="1" applyBorder="1" applyAlignment="1">
      <alignment horizontal="center" vertical="center" textRotation="90"/>
    </xf>
    <xf numFmtId="49" fontId="76" fillId="0" borderId="10" xfId="0" applyNumberFormat="1" applyFont="1" applyFill="1" applyBorder="1" applyAlignment="1">
      <alignment horizontal="center" vertical="center"/>
    </xf>
    <xf numFmtId="0" fontId="76" fillId="0" borderId="0" xfId="52" applyFont="1" applyFill="1">
      <alignment/>
      <protection/>
    </xf>
    <xf numFmtId="49" fontId="76" fillId="0" borderId="10" xfId="0" applyNumberFormat="1" applyFont="1" applyFill="1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1" xfId="57" applyFont="1" applyBorder="1" applyAlignment="1">
      <alignment vertical="center"/>
      <protection/>
    </xf>
    <xf numFmtId="1" fontId="77" fillId="33" borderId="11" xfId="52" applyNumberFormat="1" applyFont="1" applyFill="1" applyBorder="1" applyAlignment="1">
      <alignment horizontal="center" vertical="center"/>
      <protection/>
    </xf>
    <xf numFmtId="0" fontId="77" fillId="33" borderId="14" xfId="52" applyFont="1" applyFill="1" applyBorder="1" applyAlignment="1">
      <alignment horizontal="center" vertical="center"/>
      <protection/>
    </xf>
    <xf numFmtId="166" fontId="77" fillId="0" borderId="0" xfId="52" applyNumberFormat="1" applyFont="1" applyFill="1" applyBorder="1" applyAlignment="1">
      <alignment horizontal="center" vertical="center"/>
      <protection/>
    </xf>
    <xf numFmtId="1" fontId="77" fillId="0" borderId="11" xfId="52" applyNumberFormat="1" applyFont="1" applyFill="1" applyBorder="1" applyAlignment="1">
      <alignment vertical="center"/>
      <protection/>
    </xf>
    <xf numFmtId="1" fontId="77" fillId="0" borderId="15" xfId="52" applyNumberFormat="1" applyFont="1" applyFill="1" applyBorder="1" applyAlignment="1">
      <alignment horizontal="center" vertical="center"/>
      <protection/>
    </xf>
    <xf numFmtId="1" fontId="77" fillId="0" borderId="10" xfId="52" applyNumberFormat="1" applyFont="1" applyFill="1" applyBorder="1" applyAlignment="1">
      <alignment vertical="center"/>
      <protection/>
    </xf>
    <xf numFmtId="1" fontId="77" fillId="0" borderId="11" xfId="52" applyNumberFormat="1" applyFont="1" applyBorder="1" applyAlignment="1">
      <alignment horizontal="center" vertical="center"/>
      <protection/>
    </xf>
    <xf numFmtId="167" fontId="77" fillId="0" borderId="11" xfId="52" applyNumberFormat="1" applyFont="1" applyFill="1" applyBorder="1" applyAlignment="1">
      <alignment horizontal="center" vertical="center"/>
      <protection/>
    </xf>
    <xf numFmtId="166" fontId="76" fillId="0" borderId="0" xfId="52" applyNumberFormat="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right" vertical="center"/>
      <protection/>
    </xf>
    <xf numFmtId="0" fontId="76" fillId="34" borderId="0" xfId="52" applyFont="1" applyFill="1" applyBorder="1" applyAlignment="1">
      <alignment horizontal="center"/>
      <protection/>
    </xf>
    <xf numFmtId="167" fontId="77" fillId="34" borderId="0" xfId="61" applyNumberFormat="1" applyFont="1" applyFill="1" applyBorder="1" applyAlignment="1">
      <alignment horizontal="center"/>
    </xf>
    <xf numFmtId="1" fontId="77" fillId="0" borderId="0" xfId="52" applyNumberFormat="1" applyFont="1" applyFill="1" applyBorder="1" applyAlignment="1">
      <alignment horizontal="center"/>
      <protection/>
    </xf>
    <xf numFmtId="167" fontId="77" fillId="0" borderId="0" xfId="61" applyNumberFormat="1" applyFont="1" applyFill="1" applyBorder="1" applyAlignment="1">
      <alignment horizontal="center"/>
    </xf>
    <xf numFmtId="9" fontId="77" fillId="0" borderId="0" xfId="52" applyNumberFormat="1" applyFont="1" applyFill="1" applyBorder="1" applyAlignment="1">
      <alignment horizontal="center" vertical="center"/>
      <protection/>
    </xf>
    <xf numFmtId="166" fontId="77" fillId="0" borderId="0" xfId="52" applyNumberFormat="1" applyFont="1" applyFill="1" applyBorder="1" applyAlignment="1">
      <alignment horizontal="center"/>
      <protection/>
    </xf>
    <xf numFmtId="166" fontId="76" fillId="0" borderId="0" xfId="52" applyNumberFormat="1" applyFont="1" applyBorder="1" applyAlignment="1">
      <alignment horizontal="center"/>
      <protection/>
    </xf>
    <xf numFmtId="0" fontId="76" fillId="0" borderId="0" xfId="52" applyFont="1" applyBorder="1" applyAlignment="1">
      <alignment horizontal="right"/>
      <protection/>
    </xf>
    <xf numFmtId="0" fontId="76" fillId="0" borderId="0" xfId="52" applyFont="1" applyBorder="1" applyAlignment="1">
      <alignment horizontal="center"/>
      <protection/>
    </xf>
    <xf numFmtId="0" fontId="76" fillId="33" borderId="11" xfId="52" applyFont="1" applyFill="1" applyBorder="1" applyAlignment="1">
      <alignment horizontal="center" vertical="center" wrapText="1"/>
      <protection/>
    </xf>
    <xf numFmtId="49" fontId="76" fillId="0" borderId="10" xfId="0" applyNumberFormat="1" applyFont="1" applyBorder="1" applyAlignment="1">
      <alignment horizontal="center" wrapText="1"/>
    </xf>
    <xf numFmtId="0" fontId="76" fillId="0" borderId="11" xfId="52" applyFont="1" applyFill="1" applyBorder="1">
      <alignment/>
      <protection/>
    </xf>
    <xf numFmtId="0" fontId="76" fillId="0" borderId="11" xfId="52" applyFont="1" applyBorder="1" applyAlignment="1">
      <alignment horizontal="center"/>
      <protection/>
    </xf>
    <xf numFmtId="166" fontId="76" fillId="0" borderId="11" xfId="52" applyNumberFormat="1" applyFont="1" applyBorder="1" applyAlignment="1">
      <alignment horizontal="center"/>
      <protection/>
    </xf>
    <xf numFmtId="166" fontId="76" fillId="0" borderId="11" xfId="52" applyNumberFormat="1" applyFont="1" applyFill="1" applyBorder="1" applyAlignment="1">
      <alignment horizontal="center"/>
      <protection/>
    </xf>
    <xf numFmtId="0" fontId="76" fillId="0" borderId="11" xfId="52" applyFont="1" applyBorder="1">
      <alignment/>
      <protection/>
    </xf>
    <xf numFmtId="0" fontId="76" fillId="0" borderId="11" xfId="52" applyFont="1" applyFill="1" applyBorder="1" applyAlignment="1">
      <alignment horizontal="center"/>
      <protection/>
    </xf>
    <xf numFmtId="166" fontId="76" fillId="0" borderId="0" xfId="52" applyNumberFormat="1" applyFont="1" applyFill="1" applyBorder="1" applyAlignment="1">
      <alignment horizontal="center"/>
      <protection/>
    </xf>
    <xf numFmtId="0" fontId="76" fillId="0" borderId="0" xfId="52" applyFont="1" applyFill="1" applyBorder="1" applyAlignment="1">
      <alignment horizontal="left" vertical="center" wrapText="1"/>
      <protection/>
    </xf>
    <xf numFmtId="0" fontId="76" fillId="0" borderId="0" xfId="52" applyFont="1" applyAlignment="1">
      <alignment horizontal="left"/>
      <protection/>
    </xf>
    <xf numFmtId="0" fontId="76" fillId="0" borderId="0" xfId="52" applyFont="1" applyAlignment="1">
      <alignment horizontal="center"/>
      <protection/>
    </xf>
    <xf numFmtId="166" fontId="76" fillId="0" borderId="0" xfId="52" applyNumberFormat="1" applyFont="1" applyAlignment="1">
      <alignment horizontal="center"/>
      <protection/>
    </xf>
    <xf numFmtId="1" fontId="77" fillId="0" borderId="0" xfId="52" applyNumberFormat="1" applyFont="1" applyFill="1" applyBorder="1" applyAlignment="1">
      <alignment horizontal="center" vertical="center"/>
      <protection/>
    </xf>
    <xf numFmtId="49" fontId="76" fillId="36" borderId="10" xfId="0" applyNumberFormat="1" applyFont="1" applyFill="1" applyBorder="1" applyAlignment="1">
      <alignment horizontal="center"/>
    </xf>
    <xf numFmtId="0" fontId="76" fillId="36" borderId="0" xfId="52" applyFont="1" applyFill="1">
      <alignment/>
      <protection/>
    </xf>
    <xf numFmtId="1" fontId="76" fillId="36" borderId="11" xfId="52" applyNumberFormat="1" applyFont="1" applyFill="1" applyBorder="1" applyAlignment="1">
      <alignment horizontal="center" vertical="center"/>
      <protection/>
    </xf>
    <xf numFmtId="0" fontId="76" fillId="36" borderId="11" xfId="52" applyFont="1" applyFill="1" applyBorder="1">
      <alignment/>
      <protection/>
    </xf>
    <xf numFmtId="0" fontId="76" fillId="36" borderId="11" xfId="52" applyFont="1" applyFill="1" applyBorder="1" applyAlignment="1">
      <alignment horizontal="center"/>
      <protection/>
    </xf>
    <xf numFmtId="0" fontId="76" fillId="36" borderId="16" xfId="52" applyFont="1" applyFill="1" applyBorder="1">
      <alignment/>
      <protection/>
    </xf>
    <xf numFmtId="0" fontId="77" fillId="37" borderId="11" xfId="58" applyFont="1" applyFill="1" applyBorder="1" applyAlignment="1">
      <alignment vertical="center" textRotation="90"/>
      <protection/>
    </xf>
    <xf numFmtId="0" fontId="76" fillId="37" borderId="10" xfId="52" applyFont="1" applyFill="1" applyBorder="1" applyAlignment="1">
      <alignment horizontal="center" vertical="center" wrapText="1"/>
      <protection/>
    </xf>
    <xf numFmtId="0" fontId="76" fillId="37" borderId="11" xfId="52" applyFont="1" applyFill="1" applyBorder="1" applyAlignment="1">
      <alignment horizontal="left" vertical="center"/>
      <protection/>
    </xf>
    <xf numFmtId="0" fontId="76" fillId="37" borderId="11" xfId="52" applyFont="1" applyFill="1" applyBorder="1" applyAlignment="1">
      <alignment horizontal="center" vertical="center" wrapText="1"/>
      <protection/>
    </xf>
    <xf numFmtId="44" fontId="76" fillId="37" borderId="11" xfId="69" applyFont="1" applyFill="1" applyBorder="1" applyAlignment="1">
      <alignment horizontal="center" vertical="center" textRotation="90" wrapText="1"/>
    </xf>
    <xf numFmtId="44" fontId="76" fillId="37" borderId="11" xfId="69" applyFont="1" applyFill="1" applyBorder="1" applyAlignment="1">
      <alignment horizontal="center" vertical="center" wrapText="1"/>
    </xf>
    <xf numFmtId="44" fontId="76" fillId="37" borderId="11" xfId="69" applyFont="1" applyFill="1" applyBorder="1" applyAlignment="1">
      <alignment horizontal="center" vertical="center" textRotation="90"/>
    </xf>
    <xf numFmtId="49" fontId="76" fillId="37" borderId="11" xfId="69" applyNumberFormat="1" applyFont="1" applyFill="1" applyBorder="1" applyAlignment="1">
      <alignment horizontal="center" vertical="center" textRotation="90" wrapText="1"/>
    </xf>
    <xf numFmtId="1" fontId="77" fillId="0" borderId="0" xfId="52" applyNumberFormat="1" applyFont="1" applyFill="1">
      <alignment/>
      <protection/>
    </xf>
    <xf numFmtId="49" fontId="76" fillId="37" borderId="10" xfId="0" applyNumberFormat="1" applyFont="1" applyFill="1" applyBorder="1" applyAlignment="1">
      <alignment horizontal="center"/>
    </xf>
    <xf numFmtId="0" fontId="76" fillId="37" borderId="11" xfId="52" applyFont="1" applyFill="1" applyBorder="1" applyAlignment="1">
      <alignment horizontal="center"/>
      <protection/>
    </xf>
    <xf numFmtId="1" fontId="76" fillId="37" borderId="11" xfId="52" applyNumberFormat="1" applyFont="1" applyFill="1" applyBorder="1" applyAlignment="1">
      <alignment horizontal="center" vertical="center"/>
      <protection/>
    </xf>
    <xf numFmtId="0" fontId="76" fillId="37" borderId="11" xfId="52" applyFont="1" applyFill="1" applyBorder="1" applyAlignment="1">
      <alignment wrapText="1"/>
      <protection/>
    </xf>
    <xf numFmtId="0" fontId="76" fillId="37" borderId="11" xfId="52" applyFont="1" applyFill="1" applyBorder="1">
      <alignment/>
      <protection/>
    </xf>
    <xf numFmtId="0" fontId="4" fillId="37" borderId="0" xfId="52" applyFont="1" applyFill="1" applyAlignment="1">
      <alignment wrapText="1"/>
      <protection/>
    </xf>
    <xf numFmtId="0" fontId="76" fillId="36" borderId="11" xfId="52" applyFont="1" applyFill="1" applyBorder="1" applyAlignment="1">
      <alignment horizontal="left" vertical="center"/>
      <protection/>
    </xf>
    <xf numFmtId="0" fontId="76" fillId="36" borderId="11" xfId="52" applyNumberFormat="1" applyFont="1" applyFill="1" applyBorder="1" applyAlignment="1">
      <alignment horizontal="center" vertical="center"/>
      <protection/>
    </xf>
    <xf numFmtId="49" fontId="76" fillId="37" borderId="10" xfId="0" applyNumberFormat="1" applyFont="1" applyFill="1" applyBorder="1" applyAlignment="1">
      <alignment horizontal="center" vertical="center"/>
    </xf>
    <xf numFmtId="0" fontId="77" fillId="37" borderId="11" xfId="52" applyFont="1" applyFill="1" applyBorder="1" applyAlignment="1">
      <alignment horizontal="center" vertical="center" textRotation="90"/>
      <protection/>
    </xf>
    <xf numFmtId="0" fontId="77" fillId="37" borderId="13" xfId="52" applyFont="1" applyFill="1" applyBorder="1" applyAlignment="1">
      <alignment horizontal="center" vertical="center" textRotation="90"/>
      <protection/>
    </xf>
    <xf numFmtId="0" fontId="77" fillId="37" borderId="12" xfId="52" applyFont="1" applyFill="1" applyBorder="1" applyAlignment="1">
      <alignment vertical="center"/>
      <protection/>
    </xf>
    <xf numFmtId="44" fontId="76" fillId="37" borderId="12" xfId="69" applyFont="1" applyFill="1" applyBorder="1" applyAlignment="1">
      <alignment horizontal="center" vertical="center" textRotation="90" wrapText="1"/>
    </xf>
    <xf numFmtId="44" fontId="76" fillId="37" borderId="12" xfId="69" applyFont="1" applyFill="1" applyBorder="1" applyAlignment="1">
      <alignment horizontal="center" vertical="center" textRotation="90"/>
    </xf>
    <xf numFmtId="0" fontId="77" fillId="37" borderId="11" xfId="52" applyFont="1" applyFill="1" applyBorder="1" applyAlignment="1">
      <alignment horizontal="right" vertical="center"/>
      <protection/>
    </xf>
    <xf numFmtId="0" fontId="77" fillId="37" borderId="11" xfId="52" applyFont="1" applyFill="1" applyBorder="1" applyAlignment="1">
      <alignment horizontal="center" vertical="center"/>
      <protection/>
    </xf>
    <xf numFmtId="0" fontId="77" fillId="37" borderId="0" xfId="52" applyFont="1" applyFill="1" applyAlignment="1">
      <alignment horizontal="center" vertical="center"/>
      <protection/>
    </xf>
    <xf numFmtId="1" fontId="77" fillId="37" borderId="11" xfId="52" applyNumberFormat="1" applyFont="1" applyFill="1" applyBorder="1" applyAlignment="1">
      <alignment horizontal="center" vertical="center"/>
      <protection/>
    </xf>
    <xf numFmtId="0" fontId="77" fillId="37" borderId="12" xfId="52" applyFont="1" applyFill="1" applyBorder="1" applyAlignment="1">
      <alignment horizontal="right" vertical="center"/>
      <protection/>
    </xf>
    <xf numFmtId="1" fontId="77" fillId="37" borderId="12" xfId="52" applyNumberFormat="1" applyFont="1" applyFill="1" applyBorder="1" applyAlignment="1">
      <alignment horizontal="center" vertical="center"/>
      <protection/>
    </xf>
    <xf numFmtId="0" fontId="77" fillId="37" borderId="11" xfId="52" applyFont="1" applyFill="1" applyBorder="1" applyAlignment="1">
      <alignment vertical="center"/>
      <protection/>
    </xf>
    <xf numFmtId="0" fontId="76" fillId="37" borderId="11" xfId="52" applyFont="1" applyFill="1" applyBorder="1" applyAlignment="1">
      <alignment horizontal="center" vertical="center" textRotation="90" wrapText="1"/>
      <protection/>
    </xf>
    <xf numFmtId="49" fontId="78" fillId="37" borderId="11" xfId="69" applyNumberFormat="1" applyFont="1" applyFill="1" applyBorder="1" applyAlignment="1">
      <alignment horizontal="center" vertical="center" textRotation="90" wrapText="1"/>
    </xf>
    <xf numFmtId="166" fontId="76" fillId="37" borderId="11" xfId="69" applyNumberFormat="1" applyFont="1" applyFill="1" applyBorder="1" applyAlignment="1">
      <alignment horizontal="center" vertical="center" textRotation="90"/>
    </xf>
    <xf numFmtId="166" fontId="77" fillId="37" borderId="11" xfId="52" applyNumberFormat="1" applyFont="1" applyFill="1" applyBorder="1" applyAlignment="1">
      <alignment horizontal="center" vertical="center"/>
      <protection/>
    </xf>
    <xf numFmtId="166" fontId="77" fillId="37" borderId="12" xfId="52" applyNumberFormat="1" applyFont="1" applyFill="1" applyBorder="1" applyAlignment="1">
      <alignment horizontal="center" vertical="center"/>
      <protection/>
    </xf>
    <xf numFmtId="166" fontId="76" fillId="37" borderId="11" xfId="52" applyNumberFormat="1" applyFont="1" applyFill="1" applyBorder="1" applyAlignment="1">
      <alignment horizontal="center" vertical="center"/>
      <protection/>
    </xf>
    <xf numFmtId="166" fontId="76" fillId="37" borderId="11" xfId="52" applyNumberFormat="1" applyFont="1" applyFill="1" applyBorder="1" applyAlignment="1">
      <alignment horizontal="center"/>
      <protection/>
    </xf>
    <xf numFmtId="0" fontId="76" fillId="37" borderId="0" xfId="52" applyFont="1" applyFill="1">
      <alignment/>
      <protection/>
    </xf>
    <xf numFmtId="166" fontId="76" fillId="36" borderId="11" xfId="52" applyNumberFormat="1" applyFont="1" applyFill="1" applyBorder="1" applyAlignment="1">
      <alignment horizontal="center" vertical="center"/>
      <protection/>
    </xf>
    <xf numFmtId="0" fontId="77" fillId="37" borderId="11" xfId="52" applyFont="1" applyFill="1" applyBorder="1" applyAlignment="1">
      <alignment horizontal="center" vertical="center"/>
      <protection/>
    </xf>
    <xf numFmtId="0" fontId="76" fillId="37" borderId="11" xfId="52" applyFont="1" applyFill="1" applyBorder="1" applyAlignment="1">
      <alignment horizontal="center" vertical="center"/>
      <protection/>
    </xf>
    <xf numFmtId="0" fontId="76" fillId="0" borderId="11" xfId="52" applyFont="1" applyFill="1" applyBorder="1" applyAlignment="1">
      <alignment horizontal="center" vertical="center"/>
      <protection/>
    </xf>
    <xf numFmtId="0" fontId="76" fillId="36" borderId="11" xfId="52" applyFont="1" applyFill="1" applyBorder="1" applyAlignment="1">
      <alignment horizontal="center" vertical="center"/>
      <protection/>
    </xf>
    <xf numFmtId="0" fontId="76" fillId="36" borderId="0" xfId="52" applyFont="1" applyFill="1" applyBorder="1" applyAlignment="1">
      <alignment horizontal="center"/>
      <protection/>
    </xf>
    <xf numFmtId="0" fontId="68" fillId="0" borderId="11" xfId="0" applyFont="1" applyBorder="1" applyAlignment="1">
      <alignment/>
    </xf>
    <xf numFmtId="0" fontId="76" fillId="37" borderId="11" xfId="52" applyNumberFormat="1" applyFont="1" applyFill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76" fillId="0" borderId="11" xfId="52" applyFont="1" applyBorder="1" applyAlignment="1">
      <alignment horizontal="center" vertical="center"/>
      <protection/>
    </xf>
    <xf numFmtId="0" fontId="77" fillId="0" borderId="11" xfId="52" applyFont="1" applyFill="1" applyBorder="1" applyAlignment="1">
      <alignment horizontal="center" vertical="center"/>
      <protection/>
    </xf>
    <xf numFmtId="0" fontId="80" fillId="0" borderId="11" xfId="0" applyFont="1" applyBorder="1" applyAlignment="1">
      <alignment horizontal="center"/>
    </xf>
    <xf numFmtId="0" fontId="76" fillId="36" borderId="11" xfId="52" applyFont="1" applyFill="1" applyBorder="1" applyAlignment="1">
      <alignment wrapText="1"/>
      <protection/>
    </xf>
    <xf numFmtId="0" fontId="76" fillId="36" borderId="0" xfId="52" applyFont="1" applyFill="1" applyAlignment="1">
      <alignment wrapText="1"/>
      <protection/>
    </xf>
    <xf numFmtId="0" fontId="76" fillId="36" borderId="11" xfId="52" applyFont="1" applyFill="1" applyBorder="1" applyAlignment="1">
      <alignment horizontal="left" vertical="center" wrapText="1" shrinkToFit="1"/>
      <protection/>
    </xf>
    <xf numFmtId="0" fontId="76" fillId="36" borderId="11" xfId="52" applyFont="1" applyFill="1" applyBorder="1" applyAlignment="1">
      <alignment horizontal="left" vertical="center" wrapText="1"/>
      <protection/>
    </xf>
    <xf numFmtId="0" fontId="76" fillId="35" borderId="11" xfId="52" applyFont="1" applyFill="1" applyBorder="1" applyAlignment="1">
      <alignment horizontal="center" vertical="center" textRotation="90" wrapText="1"/>
      <protection/>
    </xf>
    <xf numFmtId="0" fontId="77" fillId="37" borderId="11" xfId="52" applyFont="1" applyFill="1" applyBorder="1" applyAlignment="1">
      <alignment horizontal="center" vertical="center"/>
      <protection/>
    </xf>
    <xf numFmtId="0" fontId="77" fillId="37" borderId="12" xfId="52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left"/>
      <protection/>
    </xf>
    <xf numFmtId="0" fontId="76" fillId="37" borderId="11" xfId="52" applyFont="1" applyFill="1" applyBorder="1" applyAlignment="1">
      <alignment horizontal="center" vertical="center"/>
      <protection/>
    </xf>
    <xf numFmtId="0" fontId="76" fillId="0" borderId="11" xfId="52" applyFont="1" applyFill="1" applyBorder="1" applyAlignment="1">
      <alignment horizontal="center" vertical="center"/>
      <protection/>
    </xf>
    <xf numFmtId="0" fontId="76" fillId="36" borderId="11" xfId="52" applyFont="1" applyFill="1" applyBorder="1" applyAlignment="1">
      <alignment horizontal="center" vertical="center"/>
      <protection/>
    </xf>
    <xf numFmtId="0" fontId="76" fillId="37" borderId="0" xfId="52" applyFont="1" applyFill="1" applyAlignment="1">
      <alignment wrapText="1"/>
      <protection/>
    </xf>
    <xf numFmtId="0" fontId="76" fillId="36" borderId="11" xfId="52" applyFont="1" applyFill="1" applyBorder="1" applyAlignment="1">
      <alignment horizontal="center" vertical="center"/>
      <protection/>
    </xf>
    <xf numFmtId="0" fontId="76" fillId="0" borderId="11" xfId="52" applyFont="1" applyFill="1" applyBorder="1" applyAlignment="1">
      <alignment horizontal="center" vertical="center"/>
      <protection/>
    </xf>
    <xf numFmtId="0" fontId="76" fillId="37" borderId="11" xfId="52" applyFont="1" applyFill="1" applyBorder="1" applyAlignment="1">
      <alignment horizontal="center" vertical="center"/>
      <protection/>
    </xf>
    <xf numFmtId="0" fontId="76" fillId="37" borderId="12" xfId="52" applyFont="1" applyFill="1" applyBorder="1" applyAlignment="1">
      <alignment horizontal="center" vertical="center"/>
      <protection/>
    </xf>
    <xf numFmtId="0" fontId="76" fillId="37" borderId="17" xfId="52" applyFont="1" applyFill="1" applyBorder="1" applyAlignment="1">
      <alignment horizontal="center" vertical="center"/>
      <protection/>
    </xf>
    <xf numFmtId="0" fontId="76" fillId="37" borderId="17" xfId="0" applyFont="1" applyFill="1" applyBorder="1" applyAlignment="1">
      <alignment horizontal="center" vertical="center"/>
    </xf>
    <xf numFmtId="0" fontId="76" fillId="37" borderId="16" xfId="52" applyFont="1" applyFill="1" applyBorder="1" applyAlignment="1">
      <alignment horizontal="center" vertical="center"/>
      <protection/>
    </xf>
    <xf numFmtId="0" fontId="76" fillId="0" borderId="12" xfId="52" applyFont="1" applyFill="1" applyBorder="1" applyAlignment="1">
      <alignment horizontal="center" vertical="center"/>
      <protection/>
    </xf>
    <xf numFmtId="0" fontId="76" fillId="0" borderId="17" xfId="52" applyFont="1" applyFill="1" applyBorder="1" applyAlignment="1">
      <alignment horizontal="center" vertical="center"/>
      <protection/>
    </xf>
    <xf numFmtId="0" fontId="76" fillId="0" borderId="16" xfId="52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left"/>
      <protection/>
    </xf>
    <xf numFmtId="0" fontId="76" fillId="0" borderId="18" xfId="52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left" vertical="center" wrapText="1"/>
    </xf>
    <xf numFmtId="0" fontId="76" fillId="36" borderId="12" xfId="52" applyFont="1" applyFill="1" applyBorder="1" applyAlignment="1">
      <alignment horizontal="center" vertical="center"/>
      <protection/>
    </xf>
    <xf numFmtId="0" fontId="76" fillId="36" borderId="16" xfId="52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37" borderId="11" xfId="52" applyFont="1" applyFill="1" applyBorder="1" applyAlignment="1">
      <alignment horizontal="center" vertical="center"/>
      <protection/>
    </xf>
    <xf numFmtId="0" fontId="77" fillId="37" borderId="12" xfId="5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37" borderId="17" xfId="52" applyFont="1" applyFill="1" applyBorder="1" applyAlignment="1">
      <alignment horizontal="center" vertical="center"/>
      <protection/>
    </xf>
    <xf numFmtId="0" fontId="76" fillId="36" borderId="17" xfId="52" applyFont="1" applyFill="1" applyBorder="1" applyAlignment="1">
      <alignment horizontal="center" vertical="center"/>
      <protection/>
    </xf>
    <xf numFmtId="0" fontId="76" fillId="0" borderId="0" xfId="52" applyFont="1" applyFill="1" applyBorder="1" applyAlignment="1">
      <alignment horizontal="center" vertical="center" wrapText="1"/>
      <protection/>
    </xf>
    <xf numFmtId="0" fontId="76" fillId="0" borderId="0" xfId="52" applyFont="1" applyFill="1" applyBorder="1" applyAlignment="1">
      <alignment horizontal="center" vertical="center"/>
      <protection/>
    </xf>
    <xf numFmtId="0" fontId="6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24" fillId="33" borderId="17" xfId="0" applyFont="1" applyFill="1" applyBorder="1" applyAlignment="1">
      <alignment horizontal="center" vertical="center"/>
    </xf>
    <xf numFmtId="0" fontId="25" fillId="0" borderId="11" xfId="57" applyFont="1" applyBorder="1" applyAlignment="1">
      <alignment horizontal="center" vertical="center"/>
      <protection/>
    </xf>
    <xf numFmtId="0" fontId="12" fillId="33" borderId="17" xfId="58" applyFont="1" applyFill="1" applyBorder="1" applyAlignment="1">
      <alignment horizontal="center" vertical="center"/>
      <protection/>
    </xf>
    <xf numFmtId="0" fontId="12" fillId="33" borderId="16" xfId="58" applyFont="1" applyFill="1" applyBorder="1" applyAlignment="1">
      <alignment horizontal="center" vertical="center"/>
      <protection/>
    </xf>
    <xf numFmtId="0" fontId="11" fillId="33" borderId="19" xfId="58" applyFont="1" applyFill="1" applyBorder="1" applyAlignment="1">
      <alignment horizontal="right"/>
      <protection/>
    </xf>
    <xf numFmtId="0" fontId="11" fillId="33" borderId="15" xfId="58" applyFont="1" applyFill="1" applyBorder="1" applyAlignment="1">
      <alignment horizontal="right"/>
      <protection/>
    </xf>
    <xf numFmtId="0" fontId="11" fillId="33" borderId="10" xfId="58" applyFont="1" applyFill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16" fillId="33" borderId="12" xfId="57" applyFont="1" applyFill="1" applyBorder="1" applyAlignment="1">
      <alignment horizontal="center" vertical="center"/>
      <protection/>
    </xf>
    <xf numFmtId="0" fontId="16" fillId="33" borderId="16" xfId="57" applyFont="1" applyFill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33" borderId="11" xfId="57" applyFont="1" applyFill="1" applyBorder="1" applyAlignment="1">
      <alignment horizontal="center" vertical="center"/>
      <protection/>
    </xf>
    <xf numFmtId="0" fontId="10" fillId="0" borderId="18" xfId="58" applyFont="1" applyBorder="1" applyAlignment="1">
      <alignment horizontal="left" vertical="center" wrapText="1"/>
      <protection/>
    </xf>
    <xf numFmtId="0" fontId="12" fillId="33" borderId="12" xfId="58" applyFont="1" applyFill="1" applyBorder="1" applyAlignment="1">
      <alignment horizontal="center" vertical="center"/>
      <protection/>
    </xf>
    <xf numFmtId="0" fontId="12" fillId="33" borderId="12" xfId="58" applyFont="1" applyFill="1" applyBorder="1" applyAlignment="1">
      <alignment horizontal="center" vertical="center" wrapText="1"/>
      <protection/>
    </xf>
    <xf numFmtId="0" fontId="12" fillId="33" borderId="17" xfId="58" applyFont="1" applyFill="1" applyBorder="1" applyAlignment="1">
      <alignment horizontal="center" vertical="center" wrapText="1"/>
      <protection/>
    </xf>
    <xf numFmtId="0" fontId="12" fillId="33" borderId="16" xfId="58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3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1"/>
  <sheetViews>
    <sheetView zoomScale="120" zoomScaleNormal="120" zoomScaleSheetLayoutView="145" zoomScalePageLayoutView="0" workbookViewId="0" topLeftCell="A92">
      <selection activeCell="A2" sqref="A2:L2"/>
    </sheetView>
  </sheetViews>
  <sheetFormatPr defaultColWidth="8.796875" defaultRowHeight="14.25"/>
  <cols>
    <col min="1" max="1" width="2.59765625" style="284" customWidth="1"/>
    <col min="2" max="2" width="3.69921875" style="284" hidden="1" customWidth="1"/>
    <col min="3" max="3" width="33.5" style="295" customWidth="1"/>
    <col min="4" max="4" width="4.09765625" style="296" customWidth="1"/>
    <col min="5" max="5" width="5.19921875" style="296" customWidth="1"/>
    <col min="6" max="6" width="4" style="296" customWidth="1"/>
    <col min="7" max="7" width="4.59765625" style="296" customWidth="1"/>
    <col min="8" max="8" width="4.19921875" style="296" customWidth="1"/>
    <col min="9" max="9" width="4.59765625" style="296" customWidth="1"/>
    <col min="10" max="10" width="4" style="296" customWidth="1"/>
    <col min="11" max="11" width="3.09765625" style="296" bestFit="1" customWidth="1"/>
    <col min="12" max="12" width="2.69921875" style="296" customWidth="1"/>
    <col min="13" max="13" width="3" style="6" hidden="1" customWidth="1"/>
    <col min="14" max="14" width="0" style="4" hidden="1" customWidth="1"/>
    <col min="15" max="15" width="14.59765625" style="4" customWidth="1"/>
    <col min="16" max="16384" width="9" style="4" customWidth="1"/>
  </cols>
  <sheetData>
    <row r="1" spans="1:12" ht="25.5" customHeight="1">
      <c r="A1" s="382" t="s">
        <v>436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45.75" customHeight="1">
      <c r="A2" s="378" t="s">
        <v>474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4" s="226" customFormat="1" ht="49.5" customHeight="1">
      <c r="A3" s="323" t="s">
        <v>0</v>
      </c>
      <c r="B3" s="324" t="s">
        <v>226</v>
      </c>
      <c r="C3" s="325" t="s">
        <v>1</v>
      </c>
      <c r="D3" s="308" t="s">
        <v>5</v>
      </c>
      <c r="E3" s="326" t="s">
        <v>163</v>
      </c>
      <c r="F3" s="326" t="s">
        <v>167</v>
      </c>
      <c r="G3" s="327" t="s">
        <v>2</v>
      </c>
      <c r="H3" s="312" t="s">
        <v>164</v>
      </c>
      <c r="I3" s="312" t="s">
        <v>165</v>
      </c>
      <c r="J3" s="309" t="s">
        <v>166</v>
      </c>
      <c r="K3" s="311" t="s">
        <v>3</v>
      </c>
      <c r="L3" s="311" t="s">
        <v>4</v>
      </c>
      <c r="M3" s="225" t="s">
        <v>91</v>
      </c>
      <c r="N3" s="4"/>
    </row>
    <row r="4" spans="1:15" s="229" customFormat="1" ht="13.5" customHeight="1">
      <c r="A4" s="383">
        <v>1</v>
      </c>
      <c r="B4" s="246" t="s">
        <v>227</v>
      </c>
      <c r="C4" s="247" t="s">
        <v>471</v>
      </c>
      <c r="D4" s="364">
        <v>3</v>
      </c>
      <c r="E4" s="364" t="s">
        <v>12</v>
      </c>
      <c r="F4" s="248">
        <f aca="true" t="shared" si="0" ref="F4:F14">SUM(G4:J4)</f>
        <v>45</v>
      </c>
      <c r="G4" s="248">
        <v>15</v>
      </c>
      <c r="H4" s="248"/>
      <c r="I4" s="249">
        <v>30</v>
      </c>
      <c r="J4" s="248"/>
      <c r="K4" s="248">
        <f aca="true" t="shared" si="1" ref="K4:K9">ROUNDUP(G4/15,0)</f>
        <v>1</v>
      </c>
      <c r="L4" s="248">
        <f>ROUNDUP((I4+H4+J4)/15,0)</f>
        <v>2</v>
      </c>
      <c r="M4" s="227">
        <v>0</v>
      </c>
      <c r="N4" s="224"/>
      <c r="O4" s="228"/>
    </row>
    <row r="5" spans="1:15" s="229" customFormat="1" ht="13.5" customHeight="1">
      <c r="A5" s="383"/>
      <c r="B5" s="246" t="s">
        <v>228</v>
      </c>
      <c r="C5" s="247" t="s">
        <v>10</v>
      </c>
      <c r="D5" s="364">
        <v>5</v>
      </c>
      <c r="E5" s="364" t="s">
        <v>9</v>
      </c>
      <c r="F5" s="248">
        <f t="shared" si="0"/>
        <v>45</v>
      </c>
      <c r="G5" s="248">
        <v>15</v>
      </c>
      <c r="H5" s="248">
        <v>10</v>
      </c>
      <c r="I5" s="249">
        <v>20</v>
      </c>
      <c r="J5" s="248"/>
      <c r="K5" s="248">
        <f t="shared" si="1"/>
        <v>1</v>
      </c>
      <c r="L5" s="248">
        <f>ROUNDUP((I5+H5+J5)/15,0)</f>
        <v>2</v>
      </c>
      <c r="M5" s="227">
        <v>0</v>
      </c>
      <c r="N5" s="224"/>
      <c r="O5" s="228"/>
    </row>
    <row r="6" spans="1:15" s="229" customFormat="1" ht="13.5" customHeight="1">
      <c r="A6" s="383"/>
      <c r="B6" s="246" t="s">
        <v>229</v>
      </c>
      <c r="C6" s="247" t="s">
        <v>26</v>
      </c>
      <c r="D6" s="364">
        <v>7</v>
      </c>
      <c r="E6" s="364" t="s">
        <v>9</v>
      </c>
      <c r="F6" s="248">
        <v>90</v>
      </c>
      <c r="G6" s="248">
        <v>30</v>
      </c>
      <c r="H6" s="248">
        <v>18</v>
      </c>
      <c r="I6" s="248">
        <v>42</v>
      </c>
      <c r="J6" s="248"/>
      <c r="K6" s="248">
        <f>ROUNDUP(G6/15,0)</f>
        <v>2</v>
      </c>
      <c r="L6" s="248">
        <f>ROUNDUP((I6+H6+J6)/15,0)</f>
        <v>4</v>
      </c>
      <c r="M6" s="227">
        <v>0</v>
      </c>
      <c r="N6" s="224" t="s">
        <v>402</v>
      </c>
      <c r="O6" s="228"/>
    </row>
    <row r="7" spans="1:15" s="229" customFormat="1" ht="13.5" customHeight="1">
      <c r="A7" s="383"/>
      <c r="B7" s="246" t="s">
        <v>236</v>
      </c>
      <c r="C7" s="247" t="s">
        <v>422</v>
      </c>
      <c r="D7" s="364">
        <v>5</v>
      </c>
      <c r="E7" s="364" t="s">
        <v>9</v>
      </c>
      <c r="F7" s="248">
        <v>60</v>
      </c>
      <c r="G7" s="248">
        <v>15</v>
      </c>
      <c r="H7" s="248">
        <v>5</v>
      </c>
      <c r="I7" s="249">
        <v>25</v>
      </c>
      <c r="J7" s="248">
        <v>15</v>
      </c>
      <c r="K7" s="248">
        <f t="shared" si="1"/>
        <v>1</v>
      </c>
      <c r="L7" s="248">
        <f>ROUNDUP((I7+H7+J7)/15,0)</f>
        <v>3</v>
      </c>
      <c r="M7" s="227"/>
      <c r="N7" s="224" t="s">
        <v>418</v>
      </c>
      <c r="O7" s="228"/>
    </row>
    <row r="8" spans="1:15" s="229" customFormat="1" ht="13.5" customHeight="1">
      <c r="A8" s="383"/>
      <c r="B8" s="246" t="s">
        <v>230</v>
      </c>
      <c r="C8" s="247" t="s">
        <v>161</v>
      </c>
      <c r="D8" s="364">
        <v>1</v>
      </c>
      <c r="E8" s="364" t="s">
        <v>12</v>
      </c>
      <c r="F8" s="248">
        <f t="shared" si="0"/>
        <v>10</v>
      </c>
      <c r="G8" s="248">
        <v>10</v>
      </c>
      <c r="H8" s="248"/>
      <c r="I8" s="249"/>
      <c r="J8" s="248"/>
      <c r="K8" s="248">
        <f t="shared" si="1"/>
        <v>1</v>
      </c>
      <c r="L8" s="248"/>
      <c r="M8" s="227">
        <v>0</v>
      </c>
      <c r="N8" s="224"/>
      <c r="O8" s="228"/>
    </row>
    <row r="9" spans="1:15" s="229" customFormat="1" ht="13.5" customHeight="1">
      <c r="A9" s="383"/>
      <c r="B9" s="246" t="s">
        <v>231</v>
      </c>
      <c r="C9" s="247" t="s">
        <v>460</v>
      </c>
      <c r="D9" s="364">
        <v>1</v>
      </c>
      <c r="E9" s="364" t="s">
        <v>12</v>
      </c>
      <c r="F9" s="248">
        <f t="shared" si="0"/>
        <v>10</v>
      </c>
      <c r="G9" s="248">
        <v>10</v>
      </c>
      <c r="H9" s="248"/>
      <c r="I9" s="249"/>
      <c r="J9" s="248"/>
      <c r="K9" s="248">
        <f t="shared" si="1"/>
        <v>1</v>
      </c>
      <c r="L9" s="248"/>
      <c r="M9" s="227">
        <v>0</v>
      </c>
      <c r="N9" s="224"/>
      <c r="O9" s="228"/>
    </row>
    <row r="10" spans="1:15" s="229" customFormat="1" ht="13.5" customHeight="1">
      <c r="A10" s="383"/>
      <c r="B10" s="246" t="s">
        <v>242</v>
      </c>
      <c r="C10" s="247" t="s">
        <v>473</v>
      </c>
      <c r="D10" s="364">
        <v>2</v>
      </c>
      <c r="E10" s="364" t="s">
        <v>12</v>
      </c>
      <c r="F10" s="248">
        <f>SUM(G10:J10)</f>
        <v>30</v>
      </c>
      <c r="G10" s="248"/>
      <c r="H10" s="248"/>
      <c r="I10" s="249">
        <v>30</v>
      </c>
      <c r="J10" s="248"/>
      <c r="K10" s="248"/>
      <c r="L10" s="248">
        <f>ROUNDUP((I10+H10+J10)/15,0)</f>
        <v>2</v>
      </c>
      <c r="M10" s="227"/>
      <c r="N10" s="224"/>
      <c r="O10" s="228"/>
    </row>
    <row r="11" spans="1:15" s="229" customFormat="1" ht="13.5" customHeight="1">
      <c r="A11" s="383"/>
      <c r="B11" s="246" t="s">
        <v>296</v>
      </c>
      <c r="C11" s="247" t="s">
        <v>437</v>
      </c>
      <c r="D11" s="364">
        <v>2</v>
      </c>
      <c r="E11" s="364" t="s">
        <v>12</v>
      </c>
      <c r="F11" s="248">
        <f t="shared" si="0"/>
        <v>30</v>
      </c>
      <c r="G11" s="248">
        <v>30</v>
      </c>
      <c r="H11" s="248"/>
      <c r="I11" s="248"/>
      <c r="J11" s="248"/>
      <c r="K11" s="248">
        <v>2</v>
      </c>
      <c r="L11" s="248"/>
      <c r="M11" s="227">
        <v>1</v>
      </c>
      <c r="N11" s="224"/>
      <c r="O11" s="228"/>
    </row>
    <row r="12" spans="1:15" s="229" customFormat="1" ht="13.5" customHeight="1">
      <c r="A12" s="383"/>
      <c r="B12" s="246" t="s">
        <v>232</v>
      </c>
      <c r="C12" s="247" t="s">
        <v>222</v>
      </c>
      <c r="D12" s="364">
        <v>0</v>
      </c>
      <c r="E12" s="364" t="s">
        <v>12</v>
      </c>
      <c r="F12" s="248">
        <f t="shared" si="0"/>
        <v>30</v>
      </c>
      <c r="G12" s="248"/>
      <c r="H12" s="248">
        <v>30</v>
      </c>
      <c r="I12" s="248"/>
      <c r="J12" s="248"/>
      <c r="K12" s="248"/>
      <c r="L12" s="248">
        <f>ROUNDUP((I12+H12+J12)/15,0)</f>
        <v>2</v>
      </c>
      <c r="M12" s="227">
        <v>0</v>
      </c>
      <c r="N12" s="224"/>
      <c r="O12" s="228"/>
    </row>
    <row r="13" spans="1:15" s="229" customFormat="1" ht="13.5" customHeight="1">
      <c r="A13" s="383"/>
      <c r="B13" s="246" t="s">
        <v>297</v>
      </c>
      <c r="C13" s="247" t="s">
        <v>206</v>
      </c>
      <c r="D13" s="364">
        <v>2</v>
      </c>
      <c r="E13" s="364" t="s">
        <v>12</v>
      </c>
      <c r="F13" s="248">
        <f t="shared" si="0"/>
        <v>30</v>
      </c>
      <c r="G13" s="248">
        <v>30</v>
      </c>
      <c r="H13" s="248"/>
      <c r="I13" s="248"/>
      <c r="J13" s="248"/>
      <c r="K13" s="248">
        <f>ROUNDUP(G13/15,0)</f>
        <v>2</v>
      </c>
      <c r="L13" s="248"/>
      <c r="M13" s="227">
        <v>1</v>
      </c>
      <c r="N13" s="224"/>
      <c r="O13" s="228"/>
    </row>
    <row r="14" spans="1:15" s="229" customFormat="1" ht="13.5" customHeight="1">
      <c r="A14" s="383"/>
      <c r="B14" s="246" t="s">
        <v>297</v>
      </c>
      <c r="C14" s="247" t="s">
        <v>207</v>
      </c>
      <c r="D14" s="364">
        <v>2</v>
      </c>
      <c r="E14" s="364" t="s">
        <v>12</v>
      </c>
      <c r="F14" s="248">
        <f t="shared" si="0"/>
        <v>30</v>
      </c>
      <c r="G14" s="248">
        <v>30</v>
      </c>
      <c r="H14" s="248"/>
      <c r="I14" s="248"/>
      <c r="J14" s="248"/>
      <c r="K14" s="248">
        <f>ROUNDUP(G14/15,0)</f>
        <v>2</v>
      </c>
      <c r="L14" s="248"/>
      <c r="M14" s="227">
        <v>1</v>
      </c>
      <c r="N14" s="224"/>
      <c r="O14" s="228"/>
    </row>
    <row r="15" spans="1:15" s="229" customFormat="1" ht="12" customHeight="1">
      <c r="A15" s="383"/>
      <c r="B15" s="251"/>
      <c r="C15" s="328" t="s">
        <v>14</v>
      </c>
      <c r="D15" s="360">
        <f>SUM(D4:D14)</f>
        <v>30</v>
      </c>
      <c r="E15" s="330"/>
      <c r="F15" s="331">
        <f aca="true" t="shared" si="2" ref="F15:L15">SUM(F4:F14)</f>
        <v>410</v>
      </c>
      <c r="G15" s="331">
        <f t="shared" si="2"/>
        <v>185</v>
      </c>
      <c r="H15" s="331">
        <f t="shared" si="2"/>
        <v>63</v>
      </c>
      <c r="I15" s="331">
        <f t="shared" si="2"/>
        <v>147</v>
      </c>
      <c r="J15" s="331">
        <f t="shared" si="2"/>
        <v>15</v>
      </c>
      <c r="K15" s="331">
        <f t="shared" si="2"/>
        <v>13</v>
      </c>
      <c r="L15" s="331">
        <f t="shared" si="2"/>
        <v>15</v>
      </c>
      <c r="M15" s="227"/>
      <c r="N15" s="230"/>
      <c r="O15" s="228"/>
    </row>
    <row r="16" spans="1:15" s="229" customFormat="1" ht="13.5" customHeight="1">
      <c r="A16" s="383">
        <v>2</v>
      </c>
      <c r="B16" s="246" t="s">
        <v>238</v>
      </c>
      <c r="C16" s="247" t="s">
        <v>16</v>
      </c>
      <c r="D16" s="364">
        <v>8</v>
      </c>
      <c r="E16" s="364" t="s">
        <v>9</v>
      </c>
      <c r="F16" s="248">
        <f>SUM(G16:J16)</f>
        <v>90</v>
      </c>
      <c r="G16" s="248">
        <v>30</v>
      </c>
      <c r="H16" s="248">
        <v>10</v>
      </c>
      <c r="I16" s="249">
        <v>30</v>
      </c>
      <c r="J16" s="248">
        <v>20</v>
      </c>
      <c r="K16" s="248">
        <f>ROUNDUP(G16/15,0)</f>
        <v>2</v>
      </c>
      <c r="L16" s="248">
        <f>ROUNDUP((I16+H16+J16)/15,0)</f>
        <v>4</v>
      </c>
      <c r="M16" s="227">
        <v>0</v>
      </c>
      <c r="N16" s="224" t="s">
        <v>404</v>
      </c>
      <c r="O16" s="228"/>
    </row>
    <row r="17" spans="1:15" s="229" customFormat="1" ht="13.5" customHeight="1">
      <c r="A17" s="383"/>
      <c r="B17" s="246"/>
      <c r="C17" s="247" t="s">
        <v>423</v>
      </c>
      <c r="D17" s="364">
        <v>2</v>
      </c>
      <c r="E17" s="364" t="s">
        <v>9</v>
      </c>
      <c r="F17" s="248">
        <v>30</v>
      </c>
      <c r="G17" s="248">
        <v>15</v>
      </c>
      <c r="H17" s="248">
        <v>5</v>
      </c>
      <c r="I17" s="249">
        <v>10</v>
      </c>
      <c r="J17" s="248"/>
      <c r="K17" s="248">
        <f>ROUNDUP(G17/15,0)</f>
        <v>1</v>
      </c>
      <c r="L17" s="248">
        <f>ROUNDUP((I17+H17+J17)/15,0)</f>
        <v>1</v>
      </c>
      <c r="M17" s="227"/>
      <c r="N17" s="224" t="s">
        <v>410</v>
      </c>
      <c r="O17" s="228"/>
    </row>
    <row r="18" spans="1:15" s="229" customFormat="1" ht="13.5" customHeight="1">
      <c r="A18" s="383"/>
      <c r="B18" s="246" t="s">
        <v>239</v>
      </c>
      <c r="C18" s="247" t="s">
        <v>324</v>
      </c>
      <c r="D18" s="364">
        <v>5</v>
      </c>
      <c r="E18" s="364" t="s">
        <v>9</v>
      </c>
      <c r="F18" s="248">
        <v>60</v>
      </c>
      <c r="G18" s="248">
        <v>30</v>
      </c>
      <c r="H18" s="248">
        <v>10</v>
      </c>
      <c r="I18" s="249">
        <v>20</v>
      </c>
      <c r="J18" s="248"/>
      <c r="K18" s="248">
        <f>ROUNDUP(G18/15,0)</f>
        <v>2</v>
      </c>
      <c r="L18" s="248">
        <f>ROUNDUP((I18+H18+J18)/15,0)</f>
        <v>2</v>
      </c>
      <c r="M18" s="227">
        <v>0</v>
      </c>
      <c r="N18" s="224" t="s">
        <v>419</v>
      </c>
      <c r="O18" s="228"/>
    </row>
    <row r="19" spans="1:15" s="229" customFormat="1" ht="13.5" customHeight="1">
      <c r="A19" s="383"/>
      <c r="B19" s="246" t="s">
        <v>240</v>
      </c>
      <c r="C19" s="247" t="s">
        <v>23</v>
      </c>
      <c r="D19" s="364">
        <v>5</v>
      </c>
      <c r="E19" s="364" t="s">
        <v>9</v>
      </c>
      <c r="F19" s="248">
        <v>60</v>
      </c>
      <c r="G19" s="248">
        <v>30</v>
      </c>
      <c r="H19" s="248">
        <v>10</v>
      </c>
      <c r="I19" s="249">
        <v>20</v>
      </c>
      <c r="J19" s="248"/>
      <c r="K19" s="248">
        <f>ROUNDUP(G19/15,0)</f>
        <v>2</v>
      </c>
      <c r="L19" s="248">
        <f>ROUNDUP((I19+H19+J19)/15,0)</f>
        <v>2</v>
      </c>
      <c r="M19" s="227">
        <v>0</v>
      </c>
      <c r="N19" s="224" t="s">
        <v>408</v>
      </c>
      <c r="O19" s="228"/>
    </row>
    <row r="20" spans="1:15" s="229" customFormat="1" ht="13.5" customHeight="1">
      <c r="A20" s="383"/>
      <c r="B20" s="246" t="s">
        <v>241</v>
      </c>
      <c r="C20" s="247" t="s">
        <v>22</v>
      </c>
      <c r="D20" s="364">
        <v>8</v>
      </c>
      <c r="E20" s="364" t="s">
        <v>9</v>
      </c>
      <c r="F20" s="248">
        <v>90</v>
      </c>
      <c r="G20" s="248">
        <v>30</v>
      </c>
      <c r="H20" s="248">
        <v>18</v>
      </c>
      <c r="I20" s="249">
        <v>42</v>
      </c>
      <c r="J20" s="248"/>
      <c r="K20" s="248">
        <f>ROUNDUP(G20/15,0)</f>
        <v>2</v>
      </c>
      <c r="L20" s="248">
        <f>ROUNDUP((I20+H20+J20)/15,0)</f>
        <v>4</v>
      </c>
      <c r="M20" s="227">
        <v>0</v>
      </c>
      <c r="N20" s="224" t="s">
        <v>405</v>
      </c>
      <c r="O20" s="228"/>
    </row>
    <row r="21" spans="1:15" s="229" customFormat="1" ht="13.5" customHeight="1">
      <c r="A21" s="383"/>
      <c r="B21" s="246"/>
      <c r="C21" s="247" t="s">
        <v>171</v>
      </c>
      <c r="D21" s="364">
        <v>2</v>
      </c>
      <c r="E21" s="364" t="s">
        <v>12</v>
      </c>
      <c r="F21" s="248">
        <f>SUM(G21:J21)</f>
        <v>30</v>
      </c>
      <c r="G21" s="248"/>
      <c r="H21" s="248"/>
      <c r="I21" s="248">
        <v>30</v>
      </c>
      <c r="J21" s="248"/>
      <c r="K21" s="248"/>
      <c r="L21" s="248">
        <v>2</v>
      </c>
      <c r="O21" s="228"/>
    </row>
    <row r="22" spans="1:15" s="229" customFormat="1" ht="13.5" customHeight="1">
      <c r="A22" s="383"/>
      <c r="B22" s="246" t="s">
        <v>244</v>
      </c>
      <c r="C22" s="247" t="s">
        <v>221</v>
      </c>
      <c r="D22" s="364">
        <v>0</v>
      </c>
      <c r="E22" s="364" t="s">
        <v>12</v>
      </c>
      <c r="F22" s="248">
        <f>SUM(G22:J22)</f>
        <v>30</v>
      </c>
      <c r="G22" s="248"/>
      <c r="H22" s="248">
        <v>30</v>
      </c>
      <c r="I22" s="248"/>
      <c r="J22" s="248"/>
      <c r="K22" s="248"/>
      <c r="L22" s="248">
        <f>ROUNDUP((I22+H22+J22)/15,0)</f>
        <v>2</v>
      </c>
      <c r="M22" s="227">
        <v>0</v>
      </c>
      <c r="N22" s="224"/>
      <c r="O22" s="228"/>
    </row>
    <row r="23" spans="1:15" s="229" customFormat="1" ht="12" customHeight="1">
      <c r="A23" s="383"/>
      <c r="B23" s="251"/>
      <c r="C23" s="328" t="s">
        <v>14</v>
      </c>
      <c r="D23" s="360">
        <f>SUM(D16:D22)</f>
        <v>30</v>
      </c>
      <c r="E23" s="330"/>
      <c r="F23" s="331">
        <f aca="true" t="shared" si="3" ref="F23:L23">SUM(F16:F22)</f>
        <v>390</v>
      </c>
      <c r="G23" s="331">
        <f t="shared" si="3"/>
        <v>135</v>
      </c>
      <c r="H23" s="331">
        <f t="shared" si="3"/>
        <v>83</v>
      </c>
      <c r="I23" s="331">
        <f t="shared" si="3"/>
        <v>152</v>
      </c>
      <c r="J23" s="331">
        <f t="shared" si="3"/>
        <v>20</v>
      </c>
      <c r="K23" s="331">
        <f t="shared" si="3"/>
        <v>9</v>
      </c>
      <c r="L23" s="331">
        <f t="shared" si="3"/>
        <v>17</v>
      </c>
      <c r="M23" s="227"/>
      <c r="N23" s="224"/>
      <c r="O23" s="228"/>
    </row>
    <row r="24" spans="1:15" s="229" customFormat="1" ht="12" customHeight="1">
      <c r="A24" s="384">
        <v>3</v>
      </c>
      <c r="B24" s="246" t="s">
        <v>257</v>
      </c>
      <c r="C24" s="247" t="s">
        <v>398</v>
      </c>
      <c r="D24" s="364">
        <v>6</v>
      </c>
      <c r="E24" s="364" t="s">
        <v>9</v>
      </c>
      <c r="F24" s="248">
        <v>75</v>
      </c>
      <c r="G24" s="248">
        <v>30</v>
      </c>
      <c r="H24" s="248">
        <v>15</v>
      </c>
      <c r="I24" s="249">
        <v>30</v>
      </c>
      <c r="J24" s="248"/>
      <c r="K24" s="248">
        <f>ROUNDUP(G24/15,0)</f>
        <v>2</v>
      </c>
      <c r="L24" s="248">
        <f aca="true" t="shared" si="4" ref="L24:L30">ROUNDUP((I24+H24+J24)/15,0)</f>
        <v>3</v>
      </c>
      <c r="M24" s="227"/>
      <c r="N24" s="224" t="s">
        <v>406</v>
      </c>
      <c r="O24" s="228"/>
    </row>
    <row r="25" spans="1:15" s="229" customFormat="1" ht="13.5" customHeight="1">
      <c r="A25" s="385"/>
      <c r="B25" s="246" t="s">
        <v>246</v>
      </c>
      <c r="C25" s="247" t="s">
        <v>21</v>
      </c>
      <c r="D25" s="364">
        <v>6</v>
      </c>
      <c r="E25" s="364" t="s">
        <v>9</v>
      </c>
      <c r="F25" s="248">
        <v>75</v>
      </c>
      <c r="G25" s="248">
        <v>30</v>
      </c>
      <c r="H25" s="248">
        <v>15</v>
      </c>
      <c r="I25" s="249">
        <v>30</v>
      </c>
      <c r="J25" s="248"/>
      <c r="K25" s="248">
        <f>ROUNDUP(G25/15,0)</f>
        <v>2</v>
      </c>
      <c r="L25" s="248">
        <v>3</v>
      </c>
      <c r="M25" s="227">
        <v>0</v>
      </c>
      <c r="N25" s="224" t="s">
        <v>407</v>
      </c>
      <c r="O25" s="228"/>
    </row>
    <row r="26" spans="1:15" s="229" customFormat="1" ht="13.5" customHeight="1">
      <c r="A26" s="385"/>
      <c r="B26" s="246" t="s">
        <v>249</v>
      </c>
      <c r="C26" s="247" t="s">
        <v>397</v>
      </c>
      <c r="D26" s="364">
        <v>7</v>
      </c>
      <c r="E26" s="364" t="s">
        <v>9</v>
      </c>
      <c r="F26" s="248">
        <f aca="true" t="shared" si="5" ref="F26:F31">SUM(G26:J26)</f>
        <v>75</v>
      </c>
      <c r="G26" s="248">
        <v>30</v>
      </c>
      <c r="H26" s="248">
        <v>15</v>
      </c>
      <c r="I26" s="249">
        <v>30</v>
      </c>
      <c r="J26" s="248"/>
      <c r="K26" s="248">
        <f>ROUNDUP(G26/15,0)</f>
        <v>2</v>
      </c>
      <c r="L26" s="248">
        <f>ROUNDUP((I26+H26+J26)/15,0)</f>
        <v>3</v>
      </c>
      <c r="M26" s="227"/>
      <c r="N26" s="224" t="s">
        <v>409</v>
      </c>
      <c r="O26" s="228"/>
    </row>
    <row r="27" spans="1:15" s="229" customFormat="1" ht="13.5" customHeight="1">
      <c r="A27" s="385"/>
      <c r="B27" s="246" t="s">
        <v>302</v>
      </c>
      <c r="C27" s="247" t="s">
        <v>174</v>
      </c>
      <c r="D27" s="364">
        <v>2</v>
      </c>
      <c r="E27" s="364" t="s">
        <v>12</v>
      </c>
      <c r="F27" s="248">
        <f t="shared" si="5"/>
        <v>30</v>
      </c>
      <c r="G27" s="248"/>
      <c r="H27" s="248"/>
      <c r="I27" s="248">
        <v>30</v>
      </c>
      <c r="J27" s="248"/>
      <c r="K27" s="248"/>
      <c r="L27" s="248">
        <f t="shared" si="4"/>
        <v>2</v>
      </c>
      <c r="M27" s="227"/>
      <c r="N27" s="224"/>
      <c r="O27" s="228"/>
    </row>
    <row r="28" spans="1:15" s="229" customFormat="1" ht="13.5" customHeight="1">
      <c r="A28" s="385"/>
      <c r="B28" s="246" t="s">
        <v>299</v>
      </c>
      <c r="C28" s="247" t="s">
        <v>185</v>
      </c>
      <c r="D28" s="364">
        <v>2</v>
      </c>
      <c r="E28" s="364" t="s">
        <v>12</v>
      </c>
      <c r="F28" s="248">
        <f t="shared" si="5"/>
        <v>30</v>
      </c>
      <c r="G28" s="248">
        <v>15</v>
      </c>
      <c r="H28" s="248">
        <v>15</v>
      </c>
      <c r="I28" s="248"/>
      <c r="J28" s="248"/>
      <c r="K28" s="248">
        <f>ROUNDUP(G28/15,0)</f>
        <v>1</v>
      </c>
      <c r="L28" s="248">
        <f t="shared" si="4"/>
        <v>1</v>
      </c>
      <c r="M28" s="227"/>
      <c r="N28" s="224"/>
      <c r="O28" s="228"/>
    </row>
    <row r="29" spans="1:15" s="229" customFormat="1" ht="13.5" customHeight="1">
      <c r="A29" s="385"/>
      <c r="B29" s="246" t="s">
        <v>300</v>
      </c>
      <c r="C29" s="247" t="s">
        <v>215</v>
      </c>
      <c r="D29" s="364">
        <v>2</v>
      </c>
      <c r="E29" s="364" t="s">
        <v>12</v>
      </c>
      <c r="F29" s="248">
        <f t="shared" si="5"/>
        <v>30</v>
      </c>
      <c r="G29" s="364">
        <v>15</v>
      </c>
      <c r="H29" s="364">
        <v>15</v>
      </c>
      <c r="I29" s="364"/>
      <c r="J29" s="256"/>
      <c r="K29" s="248">
        <f>ROUNDUP(G29/15,0)</f>
        <v>1</v>
      </c>
      <c r="L29" s="248">
        <f t="shared" si="4"/>
        <v>1</v>
      </c>
      <c r="M29" s="227">
        <v>1</v>
      </c>
      <c r="N29" s="224"/>
      <c r="O29" s="228"/>
    </row>
    <row r="30" spans="1:15" s="229" customFormat="1" ht="13.5" customHeight="1">
      <c r="A30" s="385"/>
      <c r="B30" s="246" t="s">
        <v>301</v>
      </c>
      <c r="C30" s="247" t="s">
        <v>217</v>
      </c>
      <c r="D30" s="364">
        <v>2</v>
      </c>
      <c r="E30" s="364" t="s">
        <v>12</v>
      </c>
      <c r="F30" s="248">
        <f t="shared" si="5"/>
        <v>30</v>
      </c>
      <c r="G30" s="364">
        <v>15</v>
      </c>
      <c r="H30" s="364">
        <v>15</v>
      </c>
      <c r="I30" s="364"/>
      <c r="J30" s="256"/>
      <c r="K30" s="248">
        <f>ROUNDUP(G30/15,0)</f>
        <v>1</v>
      </c>
      <c r="L30" s="248">
        <f t="shared" si="4"/>
        <v>1</v>
      </c>
      <c r="M30" s="227">
        <v>1</v>
      </c>
      <c r="N30" s="224"/>
      <c r="O30" s="228"/>
    </row>
    <row r="31" spans="1:15" s="229" customFormat="1" ht="13.5" customHeight="1">
      <c r="A31" s="385"/>
      <c r="B31" s="246"/>
      <c r="C31" s="257" t="s">
        <v>216</v>
      </c>
      <c r="D31" s="364">
        <v>3</v>
      </c>
      <c r="E31" s="364" t="s">
        <v>12</v>
      </c>
      <c r="F31" s="248">
        <f t="shared" si="5"/>
        <v>30</v>
      </c>
      <c r="G31" s="248">
        <v>15</v>
      </c>
      <c r="H31" s="248">
        <v>5</v>
      </c>
      <c r="I31" s="249">
        <v>10</v>
      </c>
      <c r="J31" s="248"/>
      <c r="K31" s="248">
        <f>ROUNDUP(G31/15,0)</f>
        <v>1</v>
      </c>
      <c r="L31" s="248">
        <f>ROUNDUP((I31+H31+J31)/15,0)</f>
        <v>1</v>
      </c>
      <c r="M31" s="227"/>
      <c r="N31" s="224"/>
      <c r="O31" s="228"/>
    </row>
    <row r="32" spans="1:15" s="229" customFormat="1" ht="12" customHeight="1">
      <c r="A32" s="386"/>
      <c r="B32" s="251"/>
      <c r="C32" s="332" t="s">
        <v>14</v>
      </c>
      <c r="D32" s="361">
        <f>SUM(D24:D31)</f>
        <v>30</v>
      </c>
      <c r="E32" s="330"/>
      <c r="F32" s="333">
        <f aca="true" t="shared" si="6" ref="F32:L32">SUM(F24:F31)</f>
        <v>375</v>
      </c>
      <c r="G32" s="333">
        <f t="shared" si="6"/>
        <v>150</v>
      </c>
      <c r="H32" s="333">
        <f t="shared" si="6"/>
        <v>95</v>
      </c>
      <c r="I32" s="333">
        <f t="shared" si="6"/>
        <v>130</v>
      </c>
      <c r="J32" s="333">
        <f t="shared" si="6"/>
        <v>0</v>
      </c>
      <c r="K32" s="333">
        <f t="shared" si="6"/>
        <v>10</v>
      </c>
      <c r="L32" s="333">
        <f t="shared" si="6"/>
        <v>15</v>
      </c>
      <c r="M32" s="227"/>
      <c r="N32" s="224"/>
      <c r="O32" s="228"/>
    </row>
    <row r="33" spans="1:15" s="229" customFormat="1" ht="12" customHeight="1">
      <c r="A33" s="384">
        <v>4</v>
      </c>
      <c r="B33" s="251"/>
      <c r="C33" s="247" t="s">
        <v>24</v>
      </c>
      <c r="D33" s="364">
        <v>5</v>
      </c>
      <c r="E33" s="364" t="s">
        <v>9</v>
      </c>
      <c r="F33" s="248">
        <v>60</v>
      </c>
      <c r="G33" s="248">
        <v>30</v>
      </c>
      <c r="H33" s="248">
        <v>10</v>
      </c>
      <c r="I33" s="249">
        <v>20</v>
      </c>
      <c r="J33" s="248"/>
      <c r="K33" s="248">
        <f>ROUNDUP(G33/15,0)</f>
        <v>2</v>
      </c>
      <c r="L33" s="248">
        <f aca="true" t="shared" si="7" ref="L33:L39">ROUNDUP((I33+H33+J33)/15,0)</f>
        <v>2</v>
      </c>
      <c r="M33" s="227"/>
      <c r="N33" s="224" t="s">
        <v>409</v>
      </c>
      <c r="O33" s="228"/>
    </row>
    <row r="34" spans="1:15" s="229" customFormat="1" ht="13.5" customHeight="1">
      <c r="A34" s="385"/>
      <c r="B34" s="246" t="s">
        <v>259</v>
      </c>
      <c r="C34" s="247" t="s">
        <v>424</v>
      </c>
      <c r="D34" s="364">
        <v>7</v>
      </c>
      <c r="E34" s="364" t="s">
        <v>9</v>
      </c>
      <c r="F34" s="248">
        <v>90</v>
      </c>
      <c r="G34" s="248">
        <v>30</v>
      </c>
      <c r="H34" s="248">
        <v>15</v>
      </c>
      <c r="I34" s="248">
        <v>20</v>
      </c>
      <c r="J34" s="248">
        <v>25</v>
      </c>
      <c r="K34" s="248">
        <f>ROUNDUP(G34/15,0)</f>
        <v>2</v>
      </c>
      <c r="L34" s="248">
        <f t="shared" si="7"/>
        <v>4</v>
      </c>
      <c r="M34" s="227">
        <v>0</v>
      </c>
      <c r="N34" s="224" t="s">
        <v>403</v>
      </c>
      <c r="O34" s="228"/>
    </row>
    <row r="35" spans="1:15" s="229" customFormat="1" ht="13.5" customHeight="1">
      <c r="A35" s="385"/>
      <c r="B35" s="246"/>
      <c r="C35" s="247" t="s">
        <v>325</v>
      </c>
      <c r="D35" s="364">
        <v>3</v>
      </c>
      <c r="E35" s="364" t="s">
        <v>9</v>
      </c>
      <c r="F35" s="248">
        <v>45</v>
      </c>
      <c r="G35" s="248">
        <v>15</v>
      </c>
      <c r="H35" s="248">
        <v>10</v>
      </c>
      <c r="I35" s="249">
        <v>20</v>
      </c>
      <c r="J35" s="248"/>
      <c r="K35" s="248">
        <f>ROUNDUP(G35/15,0)</f>
        <v>1</v>
      </c>
      <c r="L35" s="248">
        <f t="shared" si="7"/>
        <v>2</v>
      </c>
      <c r="M35" s="227">
        <v>0</v>
      </c>
      <c r="N35" s="224" t="s">
        <v>403</v>
      </c>
      <c r="O35" s="228"/>
    </row>
    <row r="36" spans="1:15" s="229" customFormat="1" ht="13.5" customHeight="1">
      <c r="A36" s="385"/>
      <c r="B36" s="246" t="s">
        <v>306</v>
      </c>
      <c r="C36" s="247" t="s">
        <v>461</v>
      </c>
      <c r="D36" s="364">
        <v>4</v>
      </c>
      <c r="E36" s="364" t="s">
        <v>9</v>
      </c>
      <c r="F36" s="248">
        <f>SUM(G36:J36)</f>
        <v>45</v>
      </c>
      <c r="G36" s="248"/>
      <c r="H36" s="248"/>
      <c r="I36" s="248">
        <v>45</v>
      </c>
      <c r="J36" s="248"/>
      <c r="K36" s="248"/>
      <c r="L36" s="248">
        <f t="shared" si="7"/>
        <v>3</v>
      </c>
      <c r="M36" s="227"/>
      <c r="N36" s="224"/>
      <c r="O36" s="228"/>
    </row>
    <row r="37" spans="1:15" s="229" customFormat="1" ht="13.5" customHeight="1">
      <c r="A37" s="385"/>
      <c r="B37" s="246" t="s">
        <v>304</v>
      </c>
      <c r="C37" s="247" t="s">
        <v>220</v>
      </c>
      <c r="D37" s="364">
        <v>2</v>
      </c>
      <c r="E37" s="364" t="s">
        <v>12</v>
      </c>
      <c r="F37" s="248">
        <f>SUM(G37:J37)</f>
        <v>30</v>
      </c>
      <c r="G37" s="248">
        <v>15</v>
      </c>
      <c r="H37" s="248">
        <v>15</v>
      </c>
      <c r="I37" s="248"/>
      <c r="J37" s="248"/>
      <c r="K37" s="248">
        <f>ROUNDUP(G37/15,0)</f>
        <v>1</v>
      </c>
      <c r="L37" s="248">
        <f t="shared" si="7"/>
        <v>1</v>
      </c>
      <c r="M37" s="227">
        <v>1</v>
      </c>
      <c r="N37" s="224"/>
      <c r="O37" s="228"/>
    </row>
    <row r="38" spans="1:15" s="229" customFormat="1" ht="13.5" customHeight="1">
      <c r="A38" s="385"/>
      <c r="B38" s="246" t="s">
        <v>305</v>
      </c>
      <c r="C38" s="247" t="s">
        <v>219</v>
      </c>
      <c r="D38" s="364">
        <v>2</v>
      </c>
      <c r="E38" s="364" t="s">
        <v>12</v>
      </c>
      <c r="F38" s="248">
        <f>SUM(G38:J38)</f>
        <v>30</v>
      </c>
      <c r="G38" s="248">
        <v>15</v>
      </c>
      <c r="H38" s="248">
        <v>5</v>
      </c>
      <c r="I38" s="248">
        <v>10</v>
      </c>
      <c r="J38" s="248"/>
      <c r="K38" s="248">
        <f>ROUNDUP(G38/15,0)</f>
        <v>1</v>
      </c>
      <c r="L38" s="248">
        <f t="shared" si="7"/>
        <v>1</v>
      </c>
      <c r="M38" s="227">
        <v>1</v>
      </c>
      <c r="N38" s="224"/>
      <c r="O38" s="228"/>
    </row>
    <row r="39" spans="1:15" s="229" customFormat="1" ht="13.5" customHeight="1">
      <c r="A39" s="385"/>
      <c r="B39" s="246"/>
      <c r="C39" s="239" t="s">
        <v>218</v>
      </c>
      <c r="D39" s="364">
        <v>3</v>
      </c>
      <c r="E39" s="364" t="s">
        <v>12</v>
      </c>
      <c r="F39" s="248">
        <f>SUM(G39:J39)</f>
        <v>45</v>
      </c>
      <c r="G39" s="248">
        <v>15</v>
      </c>
      <c r="H39" s="248">
        <v>15</v>
      </c>
      <c r="I39" s="248">
        <v>10</v>
      </c>
      <c r="J39" s="248">
        <v>5</v>
      </c>
      <c r="K39" s="248">
        <f>ROUNDUP(G39/15,0)</f>
        <v>1</v>
      </c>
      <c r="L39" s="248">
        <f t="shared" si="7"/>
        <v>2</v>
      </c>
      <c r="M39" s="227"/>
      <c r="N39" s="224"/>
      <c r="O39" s="228"/>
    </row>
    <row r="40" spans="1:15" s="229" customFormat="1" ht="13.5" customHeight="1">
      <c r="A40" s="385"/>
      <c r="B40" s="246" t="s">
        <v>266</v>
      </c>
      <c r="C40" s="247" t="s">
        <v>31</v>
      </c>
      <c r="D40" s="364">
        <v>4</v>
      </c>
      <c r="E40" s="364" t="s">
        <v>9</v>
      </c>
      <c r="F40" s="248"/>
      <c r="G40" s="248"/>
      <c r="H40" s="248"/>
      <c r="I40" s="248"/>
      <c r="J40" s="248"/>
      <c r="K40" s="248"/>
      <c r="L40" s="248"/>
      <c r="M40" s="231">
        <v>0</v>
      </c>
      <c r="N40" s="224"/>
      <c r="O40" s="228"/>
    </row>
    <row r="41" spans="1:15" s="229" customFormat="1" ht="12" customHeight="1">
      <c r="A41" s="386"/>
      <c r="B41" s="251"/>
      <c r="C41" s="328" t="s">
        <v>14</v>
      </c>
      <c r="D41" s="360">
        <f>SUM(D33:D40)</f>
        <v>30</v>
      </c>
      <c r="E41" s="360"/>
      <c r="F41" s="331">
        <f aca="true" t="shared" si="8" ref="F41:L41">SUM(F33:F40)</f>
        <v>345</v>
      </c>
      <c r="G41" s="331">
        <f t="shared" si="8"/>
        <v>120</v>
      </c>
      <c r="H41" s="331">
        <f t="shared" si="8"/>
        <v>70</v>
      </c>
      <c r="I41" s="331">
        <f t="shared" si="8"/>
        <v>125</v>
      </c>
      <c r="J41" s="331">
        <f t="shared" si="8"/>
        <v>30</v>
      </c>
      <c r="K41" s="331">
        <f t="shared" si="8"/>
        <v>8</v>
      </c>
      <c r="L41" s="331">
        <f t="shared" si="8"/>
        <v>15</v>
      </c>
      <c r="M41" s="227"/>
      <c r="N41" s="224"/>
      <c r="O41" s="228"/>
    </row>
    <row r="42" spans="1:15" s="229" customFormat="1" ht="12" customHeight="1" hidden="1">
      <c r="A42" s="252"/>
      <c r="B42" s="251"/>
      <c r="C42" s="258" t="s">
        <v>178</v>
      </c>
      <c r="D42" s="252">
        <f>SUM(D41,D32,D23,D15)</f>
        <v>120</v>
      </c>
      <c r="E42" s="252"/>
      <c r="F42" s="266">
        <f>SUM(F41,F32,F23,F15)</f>
        <v>1520</v>
      </c>
      <c r="G42" s="266">
        <f>SUM(G41,G32,G23,G15)</f>
        <v>590</v>
      </c>
      <c r="H42" s="266">
        <f>SUM(H41,H32,H23,H15)</f>
        <v>311</v>
      </c>
      <c r="I42" s="266">
        <f>SUM(I41,I32,I23,I15)</f>
        <v>554</v>
      </c>
      <c r="J42" s="266">
        <f>SUM(J41,J32,J23,J15)</f>
        <v>65</v>
      </c>
      <c r="K42" s="266"/>
      <c r="L42" s="266"/>
      <c r="M42" s="227"/>
      <c r="N42" s="224"/>
      <c r="O42" s="228"/>
    </row>
    <row r="43" spans="1:15" s="229" customFormat="1" ht="49.5" customHeight="1" hidden="1">
      <c r="A43" s="240" t="s">
        <v>0</v>
      </c>
      <c r="B43" s="259" t="s">
        <v>105</v>
      </c>
      <c r="C43" s="258" t="s">
        <v>1</v>
      </c>
      <c r="D43" s="285" t="s">
        <v>5</v>
      </c>
      <c r="E43" s="242" t="s">
        <v>163</v>
      </c>
      <c r="F43" s="242" t="s">
        <v>167</v>
      </c>
      <c r="G43" s="260" t="s">
        <v>2</v>
      </c>
      <c r="H43" s="243" t="s">
        <v>164</v>
      </c>
      <c r="I43" s="243" t="s">
        <v>165</v>
      </c>
      <c r="J43" s="242" t="s">
        <v>166</v>
      </c>
      <c r="K43" s="260" t="s">
        <v>3</v>
      </c>
      <c r="L43" s="260" t="s">
        <v>4</v>
      </c>
      <c r="M43" s="227"/>
      <c r="N43" s="224"/>
      <c r="O43" s="228"/>
    </row>
    <row r="44" spans="1:15" s="229" customFormat="1" ht="13.5" customHeight="1">
      <c r="A44" s="384">
        <v>5</v>
      </c>
      <c r="B44" s="246" t="s">
        <v>258</v>
      </c>
      <c r="C44" s="247" t="s">
        <v>28</v>
      </c>
      <c r="D44" s="364">
        <v>6</v>
      </c>
      <c r="E44" s="364" t="s">
        <v>9</v>
      </c>
      <c r="F44" s="248">
        <v>75</v>
      </c>
      <c r="G44" s="248">
        <v>30</v>
      </c>
      <c r="H44" s="248">
        <v>15</v>
      </c>
      <c r="I44" s="249">
        <v>30</v>
      </c>
      <c r="J44" s="248"/>
      <c r="K44" s="248">
        <f aca="true" t="shared" si="9" ref="K44:K50">ROUNDUP(G44/15,0)</f>
        <v>2</v>
      </c>
      <c r="L44" s="248">
        <f>ROUNDUP((I44+H44+J44)/15,0)</f>
        <v>3</v>
      </c>
      <c r="M44" s="227">
        <v>0</v>
      </c>
      <c r="N44" s="224" t="s">
        <v>409</v>
      </c>
      <c r="O44" s="228"/>
    </row>
    <row r="45" spans="1:15" s="229" customFormat="1" ht="13.5" customHeight="1">
      <c r="A45" s="387"/>
      <c r="B45" s="246" t="s">
        <v>271</v>
      </c>
      <c r="C45" s="247" t="s">
        <v>36</v>
      </c>
      <c r="D45" s="364">
        <v>2</v>
      </c>
      <c r="E45" s="364" t="s">
        <v>9</v>
      </c>
      <c r="F45" s="248">
        <f>SUM(G45:J45)</f>
        <v>30</v>
      </c>
      <c r="G45" s="248">
        <v>15</v>
      </c>
      <c r="H45" s="248">
        <v>5</v>
      </c>
      <c r="I45" s="249">
        <v>10</v>
      </c>
      <c r="J45" s="248"/>
      <c r="K45" s="248">
        <f t="shared" si="9"/>
        <v>1</v>
      </c>
      <c r="L45" s="248">
        <f aca="true" t="shared" si="10" ref="L45:L51">ROUNDUP((I45+H45+J45)/15,0)</f>
        <v>1</v>
      </c>
      <c r="M45" s="227">
        <v>0</v>
      </c>
      <c r="N45" s="224" t="s">
        <v>405</v>
      </c>
      <c r="O45" s="228"/>
    </row>
    <row r="46" spans="1:15" s="229" customFormat="1" ht="13.5" customHeight="1">
      <c r="A46" s="387"/>
      <c r="B46" s="246" t="s">
        <v>272</v>
      </c>
      <c r="C46" s="247" t="s">
        <v>400</v>
      </c>
      <c r="D46" s="364">
        <v>5</v>
      </c>
      <c r="E46" s="364" t="s">
        <v>9</v>
      </c>
      <c r="F46" s="248">
        <f>SUM(G46:J46)</f>
        <v>60</v>
      </c>
      <c r="G46" s="248">
        <v>30</v>
      </c>
      <c r="H46" s="248">
        <v>5</v>
      </c>
      <c r="I46" s="249">
        <v>10</v>
      </c>
      <c r="J46" s="248">
        <v>15</v>
      </c>
      <c r="K46" s="248">
        <f t="shared" si="9"/>
        <v>2</v>
      </c>
      <c r="L46" s="248">
        <f t="shared" si="10"/>
        <v>2</v>
      </c>
      <c r="M46" s="227">
        <v>0</v>
      </c>
      <c r="N46" s="224" t="s">
        <v>403</v>
      </c>
      <c r="O46" s="228"/>
    </row>
    <row r="47" spans="1:15" s="229" customFormat="1" ht="13.5" customHeight="1">
      <c r="A47" s="387"/>
      <c r="B47" s="246"/>
      <c r="C47" s="247" t="s">
        <v>401</v>
      </c>
      <c r="D47" s="364">
        <v>5</v>
      </c>
      <c r="E47" s="364" t="s">
        <v>12</v>
      </c>
      <c r="F47" s="248">
        <v>60</v>
      </c>
      <c r="G47" s="248">
        <v>30</v>
      </c>
      <c r="H47" s="248">
        <v>10</v>
      </c>
      <c r="I47" s="249">
        <v>10</v>
      </c>
      <c r="J47" s="248">
        <v>10</v>
      </c>
      <c r="K47" s="248">
        <f t="shared" si="9"/>
        <v>2</v>
      </c>
      <c r="L47" s="248">
        <f t="shared" si="10"/>
        <v>2</v>
      </c>
      <c r="M47" s="227"/>
      <c r="N47" s="224" t="s">
        <v>403</v>
      </c>
      <c r="O47" s="228"/>
    </row>
    <row r="48" spans="1:15" s="229" customFormat="1" ht="13.5" customHeight="1">
      <c r="A48" s="387"/>
      <c r="B48" s="261"/>
      <c r="C48" s="247" t="s">
        <v>348</v>
      </c>
      <c r="D48" s="364">
        <v>4</v>
      </c>
      <c r="E48" s="364" t="s">
        <v>12</v>
      </c>
      <c r="F48" s="248">
        <v>45</v>
      </c>
      <c r="G48" s="248">
        <v>15</v>
      </c>
      <c r="H48" s="248">
        <v>5</v>
      </c>
      <c r="I48" s="249">
        <v>10</v>
      </c>
      <c r="J48" s="248">
        <v>15</v>
      </c>
      <c r="K48" s="248">
        <f t="shared" si="9"/>
        <v>1</v>
      </c>
      <c r="L48" s="248">
        <f t="shared" si="10"/>
        <v>2</v>
      </c>
      <c r="M48" s="227">
        <v>0</v>
      </c>
      <c r="N48" s="224" t="s">
        <v>403</v>
      </c>
      <c r="O48" s="228"/>
    </row>
    <row r="49" spans="1:15" s="229" customFormat="1" ht="13.5" customHeight="1">
      <c r="A49" s="387"/>
      <c r="B49" s="263" t="s">
        <v>308</v>
      </c>
      <c r="C49" s="239" t="s">
        <v>353</v>
      </c>
      <c r="D49" s="364">
        <v>4</v>
      </c>
      <c r="E49" s="364" t="s">
        <v>12</v>
      </c>
      <c r="F49" s="248">
        <v>45</v>
      </c>
      <c r="G49" s="248">
        <v>15</v>
      </c>
      <c r="H49" s="248">
        <v>5</v>
      </c>
      <c r="I49" s="249">
        <v>10</v>
      </c>
      <c r="J49" s="248">
        <v>15</v>
      </c>
      <c r="K49" s="248">
        <f t="shared" si="9"/>
        <v>1</v>
      </c>
      <c r="L49" s="248">
        <f>ROUNDUP((I49+H49+J49)/15,0)</f>
        <v>2</v>
      </c>
      <c r="M49" s="227"/>
      <c r="N49" s="224"/>
      <c r="O49" s="228"/>
    </row>
    <row r="50" spans="1:15" s="229" customFormat="1" ht="13.5" customHeight="1">
      <c r="A50" s="387"/>
      <c r="B50" s="263" t="s">
        <v>287</v>
      </c>
      <c r="C50" s="247" t="s">
        <v>359</v>
      </c>
      <c r="D50" s="364">
        <v>3</v>
      </c>
      <c r="E50" s="364" t="s">
        <v>12</v>
      </c>
      <c r="F50" s="248">
        <f>SUM(G50:J50)</f>
        <v>45</v>
      </c>
      <c r="G50" s="248">
        <v>15</v>
      </c>
      <c r="H50" s="248">
        <v>10</v>
      </c>
      <c r="I50" s="249">
        <v>20</v>
      </c>
      <c r="J50" s="248"/>
      <c r="K50" s="248">
        <f t="shared" si="9"/>
        <v>1</v>
      </c>
      <c r="L50" s="248">
        <f t="shared" si="10"/>
        <v>2</v>
      </c>
      <c r="M50" s="227"/>
      <c r="N50" s="224"/>
      <c r="O50" s="228"/>
    </row>
    <row r="51" spans="1:15" s="234" customFormat="1" ht="27.75" customHeight="1">
      <c r="A51" s="387"/>
      <c r="B51" s="264" t="s">
        <v>286</v>
      </c>
      <c r="C51" s="239" t="s">
        <v>321</v>
      </c>
      <c r="D51" s="364">
        <v>1</v>
      </c>
      <c r="E51" s="364" t="s">
        <v>12</v>
      </c>
      <c r="F51" s="248">
        <f>SUM(G51:J51)</f>
        <v>15</v>
      </c>
      <c r="G51" s="248"/>
      <c r="H51" s="248"/>
      <c r="I51" s="249">
        <v>15</v>
      </c>
      <c r="J51" s="248"/>
      <c r="K51" s="248"/>
      <c r="L51" s="248">
        <f t="shared" si="10"/>
        <v>1</v>
      </c>
      <c r="M51" s="232">
        <v>1</v>
      </c>
      <c r="N51" s="233"/>
      <c r="O51" s="228"/>
    </row>
    <row r="52" spans="1:15" s="234" customFormat="1" ht="12" customHeight="1">
      <c r="A52" s="386"/>
      <c r="B52" s="251"/>
      <c r="C52" s="328" t="s">
        <v>14</v>
      </c>
      <c r="D52" s="360">
        <f>SUM(D44:D51)</f>
        <v>30</v>
      </c>
      <c r="E52" s="360"/>
      <c r="F52" s="331">
        <f aca="true" t="shared" si="11" ref="F52:L52">SUM(F44:F51)</f>
        <v>375</v>
      </c>
      <c r="G52" s="331">
        <f t="shared" si="11"/>
        <v>150</v>
      </c>
      <c r="H52" s="331">
        <f t="shared" si="11"/>
        <v>55</v>
      </c>
      <c r="I52" s="331">
        <f t="shared" si="11"/>
        <v>115</v>
      </c>
      <c r="J52" s="331">
        <f t="shared" si="11"/>
        <v>55</v>
      </c>
      <c r="K52" s="331">
        <f t="shared" si="11"/>
        <v>10</v>
      </c>
      <c r="L52" s="331">
        <f t="shared" si="11"/>
        <v>15</v>
      </c>
      <c r="M52" s="232"/>
      <c r="N52" s="233"/>
      <c r="O52" s="228"/>
    </row>
    <row r="53" spans="1:15" s="229" customFormat="1" ht="13.5" customHeight="1">
      <c r="A53" s="383">
        <v>6</v>
      </c>
      <c r="B53" s="246" t="s">
        <v>274</v>
      </c>
      <c r="C53" s="247" t="s">
        <v>37</v>
      </c>
      <c r="D53" s="364">
        <v>5</v>
      </c>
      <c r="E53" s="364" t="s">
        <v>9</v>
      </c>
      <c r="F53" s="248">
        <v>45</v>
      </c>
      <c r="G53" s="248">
        <v>15</v>
      </c>
      <c r="H53" s="248">
        <v>10</v>
      </c>
      <c r="I53" s="249">
        <v>20</v>
      </c>
      <c r="J53" s="248"/>
      <c r="K53" s="248">
        <f aca="true" t="shared" si="12" ref="K53:K59">ROUNDUP(G53/15,0)</f>
        <v>1</v>
      </c>
      <c r="L53" s="248">
        <f aca="true" t="shared" si="13" ref="L53:L60">ROUNDUP((I53+H53+J53)/15,0)</f>
        <v>2</v>
      </c>
      <c r="M53" s="227">
        <v>0</v>
      </c>
      <c r="N53" s="224" t="s">
        <v>404</v>
      </c>
      <c r="O53" s="228"/>
    </row>
    <row r="54" spans="1:15" s="229" customFormat="1" ht="13.5" customHeight="1">
      <c r="A54" s="383"/>
      <c r="B54" s="246" t="s">
        <v>275</v>
      </c>
      <c r="C54" s="247" t="s">
        <v>399</v>
      </c>
      <c r="D54" s="364">
        <v>8</v>
      </c>
      <c r="E54" s="364" t="s">
        <v>9</v>
      </c>
      <c r="F54" s="248">
        <v>80</v>
      </c>
      <c r="G54" s="248">
        <v>30</v>
      </c>
      <c r="H54" s="248">
        <v>15</v>
      </c>
      <c r="I54" s="249">
        <v>20</v>
      </c>
      <c r="J54" s="248">
        <v>15</v>
      </c>
      <c r="K54" s="248">
        <f t="shared" si="12"/>
        <v>2</v>
      </c>
      <c r="L54" s="248">
        <f t="shared" si="13"/>
        <v>4</v>
      </c>
      <c r="M54" s="227">
        <v>0</v>
      </c>
      <c r="N54" s="224" t="s">
        <v>403</v>
      </c>
      <c r="O54" s="228"/>
    </row>
    <row r="55" spans="1:15" s="229" customFormat="1" ht="13.5" customHeight="1">
      <c r="A55" s="383"/>
      <c r="B55" s="246"/>
      <c r="C55" s="247" t="s">
        <v>192</v>
      </c>
      <c r="D55" s="364">
        <v>2</v>
      </c>
      <c r="E55" s="364" t="s">
        <v>12</v>
      </c>
      <c r="F55" s="248">
        <v>30</v>
      </c>
      <c r="G55" s="248">
        <v>15</v>
      </c>
      <c r="H55" s="248">
        <v>10</v>
      </c>
      <c r="I55" s="249"/>
      <c r="J55" s="248">
        <v>5</v>
      </c>
      <c r="K55" s="248">
        <v>1</v>
      </c>
      <c r="L55" s="248">
        <v>1</v>
      </c>
      <c r="M55" s="227"/>
      <c r="N55" s="224"/>
      <c r="O55" s="228"/>
    </row>
    <row r="56" spans="1:15" s="229" customFormat="1" ht="13.5" customHeight="1">
      <c r="A56" s="383"/>
      <c r="B56" s="263"/>
      <c r="C56" s="247" t="s">
        <v>369</v>
      </c>
      <c r="D56" s="364">
        <v>2</v>
      </c>
      <c r="E56" s="364" t="s">
        <v>12</v>
      </c>
      <c r="F56" s="248">
        <f>SUM(G56:J56)</f>
        <v>30</v>
      </c>
      <c r="G56" s="248">
        <v>15</v>
      </c>
      <c r="H56" s="248">
        <v>10</v>
      </c>
      <c r="I56" s="248"/>
      <c r="J56" s="248">
        <v>5</v>
      </c>
      <c r="K56" s="248">
        <f t="shared" si="12"/>
        <v>1</v>
      </c>
      <c r="L56" s="248">
        <f>ROUNDUP((I56+H56+J56)/15,0)</f>
        <v>1</v>
      </c>
      <c r="M56" s="227"/>
      <c r="N56" s="224"/>
      <c r="O56" s="228"/>
    </row>
    <row r="57" spans="1:15" s="229" customFormat="1" ht="12.75">
      <c r="A57" s="383"/>
      <c r="B57" s="263" t="s">
        <v>309</v>
      </c>
      <c r="C57" s="247" t="s">
        <v>370</v>
      </c>
      <c r="D57" s="364">
        <v>2</v>
      </c>
      <c r="E57" s="364" t="s">
        <v>12</v>
      </c>
      <c r="F57" s="248">
        <f>SUM(G57:J57)</f>
        <v>30</v>
      </c>
      <c r="G57" s="248">
        <v>15</v>
      </c>
      <c r="H57" s="248">
        <v>5</v>
      </c>
      <c r="I57" s="249"/>
      <c r="J57" s="248">
        <v>10</v>
      </c>
      <c r="K57" s="248">
        <f t="shared" si="12"/>
        <v>1</v>
      </c>
      <c r="L57" s="248">
        <f>ROUNDUP((I57+H57+J57)/15,0)</f>
        <v>1</v>
      </c>
      <c r="M57" s="227"/>
      <c r="N57" s="224"/>
      <c r="O57" s="228"/>
    </row>
    <row r="58" spans="1:15" s="229" customFormat="1" ht="13.5" customHeight="1">
      <c r="A58" s="383"/>
      <c r="B58" s="246" t="s">
        <v>283</v>
      </c>
      <c r="C58" s="247" t="s">
        <v>371</v>
      </c>
      <c r="D58" s="364">
        <v>2</v>
      </c>
      <c r="E58" s="364" t="s">
        <v>12</v>
      </c>
      <c r="F58" s="248">
        <f>SUM(G58:J58)</f>
        <v>30</v>
      </c>
      <c r="G58" s="248">
        <v>15</v>
      </c>
      <c r="H58" s="248">
        <v>15</v>
      </c>
      <c r="I58" s="249"/>
      <c r="J58" s="248"/>
      <c r="K58" s="248">
        <f t="shared" si="12"/>
        <v>1</v>
      </c>
      <c r="L58" s="248">
        <f t="shared" si="13"/>
        <v>1</v>
      </c>
      <c r="M58" s="227">
        <v>1</v>
      </c>
      <c r="N58" s="224"/>
      <c r="O58" s="228"/>
    </row>
    <row r="59" spans="1:15" s="229" customFormat="1" ht="13.5" customHeight="1">
      <c r="A59" s="383"/>
      <c r="B59" s="246" t="s">
        <v>284</v>
      </c>
      <c r="C59" s="247" t="s">
        <v>459</v>
      </c>
      <c r="D59" s="364">
        <v>3</v>
      </c>
      <c r="E59" s="364" t="s">
        <v>12</v>
      </c>
      <c r="F59" s="248">
        <f>SUM(G59:J59)</f>
        <v>30</v>
      </c>
      <c r="G59" s="248">
        <v>15</v>
      </c>
      <c r="H59" s="248">
        <v>5</v>
      </c>
      <c r="I59" s="249">
        <v>10</v>
      </c>
      <c r="J59" s="248"/>
      <c r="K59" s="248">
        <f t="shared" si="12"/>
        <v>1</v>
      </c>
      <c r="L59" s="248">
        <f t="shared" si="13"/>
        <v>1</v>
      </c>
      <c r="M59" s="227">
        <v>1</v>
      </c>
      <c r="N59" s="224"/>
      <c r="O59" s="228"/>
    </row>
    <row r="60" spans="1:15" s="229" customFormat="1" ht="15" customHeight="1">
      <c r="A60" s="383"/>
      <c r="B60" s="264" t="s">
        <v>285</v>
      </c>
      <c r="C60" s="239" t="s">
        <v>438</v>
      </c>
      <c r="D60" s="364">
        <v>2</v>
      </c>
      <c r="E60" s="364" t="s">
        <v>12</v>
      </c>
      <c r="F60" s="248">
        <f>SUM(G60:J60)</f>
        <v>30</v>
      </c>
      <c r="G60" s="248"/>
      <c r="H60" s="248"/>
      <c r="I60" s="249">
        <v>30</v>
      </c>
      <c r="J60" s="248"/>
      <c r="K60" s="248"/>
      <c r="L60" s="248">
        <f t="shared" si="13"/>
        <v>2</v>
      </c>
      <c r="M60" s="232">
        <v>1</v>
      </c>
      <c r="N60" s="224"/>
      <c r="O60" s="228"/>
    </row>
    <row r="61" spans="1:15" s="229" customFormat="1" ht="13.5" customHeight="1">
      <c r="A61" s="383"/>
      <c r="B61" s="246" t="s">
        <v>282</v>
      </c>
      <c r="C61" s="265" t="s">
        <v>472</v>
      </c>
      <c r="D61" s="364">
        <v>4</v>
      </c>
      <c r="E61" s="364" t="s">
        <v>9</v>
      </c>
      <c r="F61" s="248"/>
      <c r="G61" s="248"/>
      <c r="H61" s="248"/>
      <c r="I61" s="249"/>
      <c r="J61" s="248"/>
      <c r="K61" s="248"/>
      <c r="L61" s="248"/>
      <c r="M61" s="227">
        <v>1</v>
      </c>
      <c r="N61" s="224"/>
      <c r="O61" s="228"/>
    </row>
    <row r="62" spans="1:15" s="229" customFormat="1" ht="12" customHeight="1">
      <c r="A62" s="383"/>
      <c r="B62" s="251"/>
      <c r="C62" s="328" t="s">
        <v>14</v>
      </c>
      <c r="D62" s="360">
        <f>SUM(D53:D61)</f>
        <v>30</v>
      </c>
      <c r="E62" s="360"/>
      <c r="F62" s="331">
        <f aca="true" t="shared" si="14" ref="F62:L62">SUM(F53:F61)</f>
        <v>305</v>
      </c>
      <c r="G62" s="331">
        <f t="shared" si="14"/>
        <v>120</v>
      </c>
      <c r="H62" s="331">
        <f t="shared" si="14"/>
        <v>70</v>
      </c>
      <c r="I62" s="331">
        <f t="shared" si="14"/>
        <v>80</v>
      </c>
      <c r="J62" s="331">
        <f t="shared" si="14"/>
        <v>35</v>
      </c>
      <c r="K62" s="331">
        <f t="shared" si="14"/>
        <v>8</v>
      </c>
      <c r="L62" s="331">
        <f t="shared" si="14"/>
        <v>13</v>
      </c>
      <c r="M62" s="227"/>
      <c r="N62" s="224"/>
      <c r="O62" s="228"/>
    </row>
    <row r="63" spans="1:15" s="229" customFormat="1" ht="37.5" customHeight="1">
      <c r="A63" s="334"/>
      <c r="B63" s="267"/>
      <c r="C63" s="334" t="s">
        <v>160</v>
      </c>
      <c r="D63" s="360">
        <f>D62+D52+D41+D32+D23+D15</f>
        <v>180</v>
      </c>
      <c r="E63" s="360"/>
      <c r="F63" s="331">
        <f>F15+F23+F32+F41+F52+F62</f>
        <v>2200</v>
      </c>
      <c r="G63" s="331">
        <f>G62+G52+G32+G41+G23+G15</f>
        <v>860</v>
      </c>
      <c r="H63" s="331">
        <f>H62+H52+H41+H32+H23+H15</f>
        <v>436</v>
      </c>
      <c r="I63" s="331">
        <f>I62+I52+I41+I32+I23+I15</f>
        <v>749</v>
      </c>
      <c r="J63" s="331">
        <f>J62+J52+J41+J32+J23+J15</f>
        <v>155</v>
      </c>
      <c r="K63" s="298"/>
      <c r="L63" s="298"/>
      <c r="M63" s="227"/>
      <c r="N63" s="224"/>
      <c r="O63" s="228"/>
    </row>
    <row r="64" spans="1:15" s="224" customFormat="1" ht="12" customHeight="1" hidden="1">
      <c r="A64" s="237"/>
      <c r="B64" s="237"/>
      <c r="C64" s="275" t="s">
        <v>195</v>
      </c>
      <c r="D64" s="276">
        <f>SUMIF(M4:M61,1,D4:D61)</f>
        <v>26</v>
      </c>
      <c r="E64" s="277">
        <f>D64/D63</f>
        <v>0.14444444444444443</v>
      </c>
      <c r="F64" s="278">
        <f>SUMIF(M4:M61,1,F4:F61)</f>
        <v>315</v>
      </c>
      <c r="G64" s="279">
        <f>F64/F63</f>
        <v>0.1431818181818182</v>
      </c>
      <c r="H64" s="280"/>
      <c r="I64" s="278"/>
      <c r="J64" s="281"/>
      <c r="K64" s="284"/>
      <c r="L64" s="284"/>
      <c r="M64" s="227"/>
      <c r="O64" s="228"/>
    </row>
    <row r="65" spans="1:15" s="224" customFormat="1" ht="12" customHeight="1">
      <c r="A65" s="237"/>
      <c r="B65" s="237"/>
      <c r="C65" s="362" t="s">
        <v>208</v>
      </c>
      <c r="D65" s="262"/>
      <c r="E65" s="278"/>
      <c r="F65" s="278"/>
      <c r="G65" s="278"/>
      <c r="H65" s="278"/>
      <c r="I65" s="278"/>
      <c r="J65" s="281"/>
      <c r="K65" s="284"/>
      <c r="L65" s="284"/>
      <c r="M65" s="227"/>
      <c r="O65" s="228"/>
    </row>
    <row r="66" spans="1:15" s="224" customFormat="1" ht="12" customHeight="1">
      <c r="A66" s="237"/>
      <c r="B66" s="377" t="s">
        <v>159</v>
      </c>
      <c r="C66" s="377"/>
      <c r="D66" s="262"/>
      <c r="E66" s="278"/>
      <c r="F66" s="278"/>
      <c r="G66" s="278"/>
      <c r="H66" s="278"/>
      <c r="I66" s="278"/>
      <c r="J66" s="281"/>
      <c r="K66" s="284"/>
      <c r="L66" s="284"/>
      <c r="M66" s="227"/>
      <c r="O66" s="228"/>
    </row>
    <row r="67" spans="1:15" s="224" customFormat="1" ht="12" customHeight="1">
      <c r="A67" s="237"/>
      <c r="B67" s="237"/>
      <c r="C67" s="238" t="s">
        <v>43</v>
      </c>
      <c r="D67" s="262"/>
      <c r="E67" s="278"/>
      <c r="F67" s="278"/>
      <c r="G67" s="278"/>
      <c r="H67" s="278"/>
      <c r="I67" s="278"/>
      <c r="J67" s="281"/>
      <c r="K67" s="284"/>
      <c r="L67" s="284"/>
      <c r="M67" s="227"/>
      <c r="O67" s="228"/>
    </row>
    <row r="68" spans="1:15" s="224" customFormat="1" ht="12" customHeight="1">
      <c r="A68" s="237"/>
      <c r="B68" s="237"/>
      <c r="C68" s="238" t="s">
        <v>44</v>
      </c>
      <c r="D68" s="262"/>
      <c r="E68" s="278"/>
      <c r="F68" s="278"/>
      <c r="G68" s="278"/>
      <c r="H68" s="278"/>
      <c r="I68" s="278"/>
      <c r="J68" s="281"/>
      <c r="K68" s="284"/>
      <c r="L68" s="284"/>
      <c r="M68" s="227"/>
      <c r="O68" s="228"/>
    </row>
    <row r="69" spans="1:15" s="224" customFormat="1" ht="12" customHeight="1">
      <c r="A69" s="237"/>
      <c r="B69" s="237"/>
      <c r="C69" s="238" t="s">
        <v>45</v>
      </c>
      <c r="D69" s="262"/>
      <c r="E69" s="278"/>
      <c r="F69" s="278"/>
      <c r="G69" s="278"/>
      <c r="H69" s="278"/>
      <c r="I69" s="278"/>
      <c r="J69" s="281"/>
      <c r="K69" s="284"/>
      <c r="L69" s="284"/>
      <c r="M69" s="227"/>
      <c r="O69" s="228"/>
    </row>
    <row r="70" spans="1:15" s="224" customFormat="1" ht="12" customHeight="1">
      <c r="A70" s="237"/>
      <c r="B70" s="237"/>
      <c r="C70" s="238" t="s">
        <v>46</v>
      </c>
      <c r="D70" s="262"/>
      <c r="E70" s="278"/>
      <c r="F70" s="278"/>
      <c r="G70" s="278"/>
      <c r="H70" s="278"/>
      <c r="I70" s="278"/>
      <c r="J70" s="281"/>
      <c r="K70" s="284"/>
      <c r="L70" s="284"/>
      <c r="M70" s="227"/>
      <c r="O70" s="228"/>
    </row>
    <row r="71" spans="1:15" s="224" customFormat="1" ht="12" customHeight="1">
      <c r="A71" s="237"/>
      <c r="B71" s="237"/>
      <c r="C71" s="283"/>
      <c r="D71" s="262"/>
      <c r="E71" s="278"/>
      <c r="F71" s="278"/>
      <c r="G71" s="278"/>
      <c r="H71" s="278"/>
      <c r="I71" s="278"/>
      <c r="J71" s="281"/>
      <c r="K71" s="284"/>
      <c r="L71" s="284"/>
      <c r="M71" s="227"/>
      <c r="O71" s="228"/>
    </row>
    <row r="72" spans="2:15" ht="12.75">
      <c r="B72" s="379" t="s">
        <v>128</v>
      </c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O72" s="228"/>
    </row>
    <row r="73" spans="1:15" ht="49.5" customHeight="1">
      <c r="A73" s="305" t="s">
        <v>209</v>
      </c>
      <c r="B73" s="306" t="s">
        <v>295</v>
      </c>
      <c r="C73" s="307" t="s">
        <v>18</v>
      </c>
      <c r="D73" s="308" t="s">
        <v>5</v>
      </c>
      <c r="E73" s="309" t="s">
        <v>163</v>
      </c>
      <c r="F73" s="309" t="s">
        <v>167</v>
      </c>
      <c r="G73" s="311" t="s">
        <v>2</v>
      </c>
      <c r="H73" s="312" t="s">
        <v>164</v>
      </c>
      <c r="I73" s="312" t="s">
        <v>165</v>
      </c>
      <c r="J73" s="309" t="s">
        <v>166</v>
      </c>
      <c r="K73" s="311" t="s">
        <v>3</v>
      </c>
      <c r="L73" s="311" t="s">
        <v>4</v>
      </c>
      <c r="O73" s="313"/>
    </row>
    <row r="74" spans="1:15" ht="12.75">
      <c r="A74" s="368" t="s">
        <v>210</v>
      </c>
      <c r="B74" s="286" t="s">
        <v>233</v>
      </c>
      <c r="C74" s="287" t="s">
        <v>337</v>
      </c>
      <c r="D74" s="288">
        <v>2</v>
      </c>
      <c r="E74" s="288" t="s">
        <v>12</v>
      </c>
      <c r="F74" s="364">
        <f aca="true" t="shared" si="15" ref="F74:F83">SUM(G74:I74)</f>
        <v>30</v>
      </c>
      <c r="G74" s="288">
        <v>30</v>
      </c>
      <c r="H74" s="288"/>
      <c r="I74" s="288"/>
      <c r="J74" s="288"/>
      <c r="K74" s="288">
        <f aca="true" t="shared" si="16" ref="K74:K90">ROUNDUP(G74/15,0)</f>
        <v>2</v>
      </c>
      <c r="L74" s="288"/>
      <c r="N74" s="4" t="s">
        <v>403</v>
      </c>
      <c r="O74" s="228"/>
    </row>
    <row r="75" spans="1:15" ht="15" customHeight="1">
      <c r="A75" s="368"/>
      <c r="B75" s="246" t="s">
        <v>234</v>
      </c>
      <c r="C75" s="287" t="s">
        <v>335</v>
      </c>
      <c r="D75" s="288">
        <v>2</v>
      </c>
      <c r="E75" s="288" t="s">
        <v>12</v>
      </c>
      <c r="F75" s="364">
        <f t="shared" si="15"/>
        <v>30</v>
      </c>
      <c r="G75" s="288">
        <v>30</v>
      </c>
      <c r="H75" s="288"/>
      <c r="I75" s="288"/>
      <c r="J75" s="288"/>
      <c r="K75" s="288">
        <f t="shared" si="16"/>
        <v>2</v>
      </c>
      <c r="L75" s="288"/>
      <c r="N75" s="4" t="s">
        <v>403</v>
      </c>
      <c r="O75" s="228"/>
    </row>
    <row r="76" spans="1:15" ht="14.25" customHeight="1">
      <c r="A76" s="368"/>
      <c r="B76" s="246" t="s">
        <v>235</v>
      </c>
      <c r="C76" s="287" t="s">
        <v>336</v>
      </c>
      <c r="D76" s="288">
        <v>2</v>
      </c>
      <c r="E76" s="288" t="s">
        <v>12</v>
      </c>
      <c r="F76" s="364">
        <f t="shared" si="15"/>
        <v>30</v>
      </c>
      <c r="G76" s="288">
        <v>30</v>
      </c>
      <c r="H76" s="288"/>
      <c r="I76" s="288"/>
      <c r="J76" s="288"/>
      <c r="K76" s="288">
        <f t="shared" si="16"/>
        <v>2</v>
      </c>
      <c r="L76" s="288"/>
      <c r="N76" s="4" t="s">
        <v>411</v>
      </c>
      <c r="O76" s="228"/>
    </row>
    <row r="77" spans="1:15" ht="15.75" customHeight="1">
      <c r="A77" s="369" t="s">
        <v>425</v>
      </c>
      <c r="B77" s="314" t="s">
        <v>245</v>
      </c>
      <c r="C77" s="307" t="s">
        <v>451</v>
      </c>
      <c r="D77" s="315">
        <v>2</v>
      </c>
      <c r="E77" s="315" t="s">
        <v>12</v>
      </c>
      <c r="F77" s="363">
        <f t="shared" si="15"/>
        <v>30</v>
      </c>
      <c r="G77" s="363">
        <v>15</v>
      </c>
      <c r="H77" s="363">
        <v>15</v>
      </c>
      <c r="I77" s="315"/>
      <c r="J77" s="315"/>
      <c r="K77" s="316">
        <f t="shared" si="16"/>
        <v>1</v>
      </c>
      <c r="L77" s="316">
        <f aca="true" t="shared" si="17" ref="L77:L108">ROUNDUP((I77+H77+J77)/15,0)</f>
        <v>1</v>
      </c>
      <c r="N77" s="4" t="s">
        <v>412</v>
      </c>
      <c r="O77" s="228"/>
    </row>
    <row r="78" spans="1:15" ht="15" customHeight="1">
      <c r="A78" s="369"/>
      <c r="B78" s="314" t="s">
        <v>288</v>
      </c>
      <c r="C78" s="317" t="s">
        <v>469</v>
      </c>
      <c r="D78" s="315">
        <v>2</v>
      </c>
      <c r="E78" s="315" t="s">
        <v>12</v>
      </c>
      <c r="F78" s="363">
        <f t="shared" si="15"/>
        <v>30</v>
      </c>
      <c r="G78" s="363">
        <v>15</v>
      </c>
      <c r="H78" s="363">
        <v>15</v>
      </c>
      <c r="I78" s="315"/>
      <c r="J78" s="315"/>
      <c r="K78" s="316">
        <f t="shared" si="16"/>
        <v>1</v>
      </c>
      <c r="L78" s="316">
        <f t="shared" si="17"/>
        <v>1</v>
      </c>
      <c r="N78" s="4" t="s">
        <v>412</v>
      </c>
      <c r="O78" s="228"/>
    </row>
    <row r="79" spans="1:15" ht="12.75">
      <c r="A79" s="368" t="s">
        <v>212</v>
      </c>
      <c r="B79" s="246" t="s">
        <v>252</v>
      </c>
      <c r="C79" s="247" t="s">
        <v>317</v>
      </c>
      <c r="D79" s="288">
        <v>2</v>
      </c>
      <c r="E79" s="364" t="s">
        <v>12</v>
      </c>
      <c r="F79" s="364">
        <f t="shared" si="15"/>
        <v>30</v>
      </c>
      <c r="G79" s="364">
        <v>15</v>
      </c>
      <c r="H79" s="364">
        <v>15</v>
      </c>
      <c r="I79" s="364"/>
      <c r="J79" s="291"/>
      <c r="K79" s="248">
        <f t="shared" si="16"/>
        <v>1</v>
      </c>
      <c r="L79" s="248">
        <f t="shared" si="17"/>
        <v>1</v>
      </c>
      <c r="N79" s="4" t="s">
        <v>403</v>
      </c>
      <c r="O79" s="228"/>
    </row>
    <row r="80" spans="1:15" ht="15" customHeight="1">
      <c r="A80" s="368"/>
      <c r="B80" s="246" t="s">
        <v>253</v>
      </c>
      <c r="C80" s="247" t="s">
        <v>318</v>
      </c>
      <c r="D80" s="288">
        <v>2</v>
      </c>
      <c r="E80" s="364" t="s">
        <v>12</v>
      </c>
      <c r="F80" s="364">
        <f t="shared" si="15"/>
        <v>30</v>
      </c>
      <c r="G80" s="364">
        <v>15</v>
      </c>
      <c r="H80" s="364">
        <v>15</v>
      </c>
      <c r="I80" s="364"/>
      <c r="J80" s="291"/>
      <c r="K80" s="248">
        <f t="shared" si="16"/>
        <v>1</v>
      </c>
      <c r="L80" s="248">
        <f t="shared" si="17"/>
        <v>1</v>
      </c>
      <c r="N80" s="4" t="s">
        <v>403</v>
      </c>
      <c r="O80" s="228"/>
    </row>
    <row r="81" spans="1:15" ht="15" customHeight="1">
      <c r="A81" s="370" t="s">
        <v>311</v>
      </c>
      <c r="B81" s="314" t="s">
        <v>255</v>
      </c>
      <c r="C81" s="307" t="s">
        <v>421</v>
      </c>
      <c r="D81" s="315">
        <v>2</v>
      </c>
      <c r="E81" s="363" t="s">
        <v>12</v>
      </c>
      <c r="F81" s="363">
        <f t="shared" si="15"/>
        <v>30</v>
      </c>
      <c r="G81" s="363">
        <v>15</v>
      </c>
      <c r="H81" s="363">
        <v>15</v>
      </c>
      <c r="I81" s="363"/>
      <c r="J81" s="318"/>
      <c r="K81" s="316">
        <f t="shared" si="16"/>
        <v>1</v>
      </c>
      <c r="L81" s="316">
        <f t="shared" si="17"/>
        <v>1</v>
      </c>
      <c r="N81" s="4" t="s">
        <v>403</v>
      </c>
      <c r="O81" s="228"/>
    </row>
    <row r="82" spans="1:15" ht="15" customHeight="1">
      <c r="A82" s="371"/>
      <c r="B82" s="314"/>
      <c r="C82" s="307" t="s">
        <v>442</v>
      </c>
      <c r="D82" s="315">
        <v>2</v>
      </c>
      <c r="E82" s="363" t="s">
        <v>12</v>
      </c>
      <c r="F82" s="363">
        <f>SUM(G82:I82)</f>
        <v>30</v>
      </c>
      <c r="G82" s="363">
        <v>15</v>
      </c>
      <c r="H82" s="363">
        <v>15</v>
      </c>
      <c r="I82" s="363"/>
      <c r="J82" s="318"/>
      <c r="K82" s="316">
        <f>ROUNDUP(G82/15,0)</f>
        <v>1</v>
      </c>
      <c r="L82" s="316">
        <f>ROUNDUP((I82+H82+J82)/15,0)</f>
        <v>1</v>
      </c>
      <c r="O82" s="228"/>
    </row>
    <row r="83" spans="1:15" ht="27" customHeight="1">
      <c r="A83" s="372"/>
      <c r="B83" s="314" t="s">
        <v>289</v>
      </c>
      <c r="C83" s="366" t="s">
        <v>453</v>
      </c>
      <c r="D83" s="363">
        <v>2</v>
      </c>
      <c r="E83" s="363" t="s">
        <v>12</v>
      </c>
      <c r="F83" s="363">
        <f t="shared" si="15"/>
        <v>30</v>
      </c>
      <c r="G83" s="363">
        <v>15</v>
      </c>
      <c r="H83" s="363">
        <v>15</v>
      </c>
      <c r="I83" s="363"/>
      <c r="J83" s="318"/>
      <c r="K83" s="316">
        <f t="shared" si="16"/>
        <v>1</v>
      </c>
      <c r="L83" s="316">
        <f t="shared" si="17"/>
        <v>1</v>
      </c>
      <c r="N83" s="4" t="s">
        <v>403</v>
      </c>
      <c r="O83" s="228"/>
    </row>
    <row r="84" spans="1:15" ht="17.25" customHeight="1">
      <c r="A84" s="368" t="s">
        <v>426</v>
      </c>
      <c r="B84" s="261" t="s">
        <v>339</v>
      </c>
      <c r="C84" s="257" t="s">
        <v>449</v>
      </c>
      <c r="D84" s="364">
        <v>3</v>
      </c>
      <c r="E84" s="364" t="s">
        <v>12</v>
      </c>
      <c r="F84" s="248">
        <f>SUM(G84:J84)</f>
        <v>30</v>
      </c>
      <c r="G84" s="248">
        <v>15</v>
      </c>
      <c r="H84" s="248">
        <v>5</v>
      </c>
      <c r="I84" s="249">
        <v>10</v>
      </c>
      <c r="J84" s="248"/>
      <c r="K84" s="248">
        <f t="shared" si="16"/>
        <v>1</v>
      </c>
      <c r="L84" s="248">
        <f t="shared" si="17"/>
        <v>1</v>
      </c>
      <c r="N84" s="4" t="s">
        <v>413</v>
      </c>
      <c r="O84" s="228"/>
    </row>
    <row r="85" spans="1:15" ht="18" customHeight="1">
      <c r="A85" s="368"/>
      <c r="B85" s="263" t="s">
        <v>338</v>
      </c>
      <c r="C85" s="239" t="s">
        <v>444</v>
      </c>
      <c r="D85" s="292">
        <v>3</v>
      </c>
      <c r="E85" s="364" t="s">
        <v>12</v>
      </c>
      <c r="F85" s="248">
        <f>SUM(G85:J85)</f>
        <v>30</v>
      </c>
      <c r="G85" s="364">
        <v>15</v>
      </c>
      <c r="H85" s="364">
        <v>5</v>
      </c>
      <c r="I85" s="364">
        <v>10</v>
      </c>
      <c r="J85" s="287"/>
      <c r="K85" s="248">
        <f t="shared" si="16"/>
        <v>1</v>
      </c>
      <c r="L85" s="248">
        <f t="shared" si="17"/>
        <v>1</v>
      </c>
      <c r="N85" s="4" t="s">
        <v>413</v>
      </c>
      <c r="O85" s="228"/>
    </row>
    <row r="86" spans="1:15" ht="15" customHeight="1">
      <c r="A86" s="369" t="s">
        <v>313</v>
      </c>
      <c r="B86" s="314" t="s">
        <v>261</v>
      </c>
      <c r="C86" s="307" t="s">
        <v>443</v>
      </c>
      <c r="D86" s="315">
        <v>2</v>
      </c>
      <c r="E86" s="363" t="s">
        <v>12</v>
      </c>
      <c r="F86" s="363">
        <f>SUM(G86:I86)</f>
        <v>30</v>
      </c>
      <c r="G86" s="363">
        <v>15</v>
      </c>
      <c r="H86" s="363">
        <v>15</v>
      </c>
      <c r="I86" s="363"/>
      <c r="J86" s="318"/>
      <c r="K86" s="316">
        <f t="shared" si="16"/>
        <v>1</v>
      </c>
      <c r="L86" s="316">
        <f t="shared" si="17"/>
        <v>1</v>
      </c>
      <c r="N86" s="4" t="s">
        <v>409</v>
      </c>
      <c r="O86" s="228"/>
    </row>
    <row r="87" spans="1:15" ht="15" customHeight="1">
      <c r="A87" s="369"/>
      <c r="B87" s="314" t="s">
        <v>262</v>
      </c>
      <c r="C87" s="307" t="s">
        <v>434</v>
      </c>
      <c r="D87" s="315">
        <v>2</v>
      </c>
      <c r="E87" s="363" t="s">
        <v>12</v>
      </c>
      <c r="F87" s="363">
        <f>SUM(G87:I87)</f>
        <v>30</v>
      </c>
      <c r="G87" s="363">
        <v>15</v>
      </c>
      <c r="H87" s="363">
        <v>15</v>
      </c>
      <c r="I87" s="363"/>
      <c r="J87" s="318"/>
      <c r="K87" s="316">
        <f t="shared" si="16"/>
        <v>1</v>
      </c>
      <c r="L87" s="316">
        <f t="shared" si="17"/>
        <v>1</v>
      </c>
      <c r="N87" s="4" t="s">
        <v>409</v>
      </c>
      <c r="O87" s="228"/>
    </row>
    <row r="88" spans="1:15" ht="15.75" customHeight="1">
      <c r="A88" s="368" t="s">
        <v>346</v>
      </c>
      <c r="B88" s="263" t="s">
        <v>263</v>
      </c>
      <c r="C88" s="247" t="s">
        <v>225</v>
      </c>
      <c r="D88" s="292">
        <v>2</v>
      </c>
      <c r="E88" s="364" t="s">
        <v>12</v>
      </c>
      <c r="F88" s="364">
        <f>SUM(G88:I88)</f>
        <v>30</v>
      </c>
      <c r="G88" s="364">
        <v>15</v>
      </c>
      <c r="H88" s="364">
        <v>5</v>
      </c>
      <c r="I88" s="364">
        <v>10</v>
      </c>
      <c r="J88" s="287"/>
      <c r="K88" s="248">
        <f t="shared" si="16"/>
        <v>1</v>
      </c>
      <c r="L88" s="248">
        <f t="shared" si="17"/>
        <v>1</v>
      </c>
      <c r="N88" s="4" t="s">
        <v>409</v>
      </c>
      <c r="O88" s="228"/>
    </row>
    <row r="89" spans="1:15" ht="21" customHeight="1">
      <c r="A89" s="368"/>
      <c r="B89" s="263" t="s">
        <v>264</v>
      </c>
      <c r="C89" s="239" t="s">
        <v>191</v>
      </c>
      <c r="D89" s="292">
        <v>2</v>
      </c>
      <c r="E89" s="364" t="s">
        <v>12</v>
      </c>
      <c r="F89" s="364">
        <f>SUM(G89:I89)</f>
        <v>30</v>
      </c>
      <c r="G89" s="364">
        <v>15</v>
      </c>
      <c r="H89" s="364">
        <v>5</v>
      </c>
      <c r="I89" s="364">
        <v>10</v>
      </c>
      <c r="J89" s="287"/>
      <c r="K89" s="248">
        <f t="shared" si="16"/>
        <v>1</v>
      </c>
      <c r="L89" s="248">
        <f t="shared" si="17"/>
        <v>1</v>
      </c>
      <c r="N89" s="4" t="s">
        <v>414</v>
      </c>
      <c r="O89" s="228"/>
    </row>
    <row r="90" spans="1:15" ht="15" customHeight="1">
      <c r="A90" s="370" t="s">
        <v>427</v>
      </c>
      <c r="B90" s="314" t="s">
        <v>342</v>
      </c>
      <c r="C90" s="307" t="s">
        <v>445</v>
      </c>
      <c r="D90" s="363">
        <v>3</v>
      </c>
      <c r="E90" s="363" t="s">
        <v>12</v>
      </c>
      <c r="F90" s="316">
        <f aca="true" t="shared" si="18" ref="F90:F103">SUM(G90:J90)</f>
        <v>45</v>
      </c>
      <c r="G90" s="316">
        <v>15</v>
      </c>
      <c r="H90" s="316">
        <v>15</v>
      </c>
      <c r="I90" s="316">
        <v>10</v>
      </c>
      <c r="J90" s="316">
        <v>5</v>
      </c>
      <c r="K90" s="316">
        <f t="shared" si="16"/>
        <v>1</v>
      </c>
      <c r="L90" s="316">
        <f t="shared" si="17"/>
        <v>2</v>
      </c>
      <c r="N90" s="4" t="s">
        <v>415</v>
      </c>
      <c r="O90" s="228"/>
    </row>
    <row r="91" spans="1:15" ht="15" customHeight="1">
      <c r="A91" s="373"/>
      <c r="B91" s="314" t="s">
        <v>343</v>
      </c>
      <c r="C91" s="318" t="s">
        <v>446</v>
      </c>
      <c r="D91" s="363">
        <v>3</v>
      </c>
      <c r="E91" s="363" t="s">
        <v>12</v>
      </c>
      <c r="F91" s="316">
        <f t="shared" si="18"/>
        <v>45</v>
      </c>
      <c r="G91" s="316">
        <v>15</v>
      </c>
      <c r="H91" s="316">
        <v>15</v>
      </c>
      <c r="I91" s="316">
        <v>10</v>
      </c>
      <c r="J91" s="316">
        <v>5</v>
      </c>
      <c r="K91" s="316">
        <f>ROUNDUP(G91/15,0)</f>
        <v>1</v>
      </c>
      <c r="L91" s="316">
        <f>ROUNDUP((I91+H91+J91)/15,0)</f>
        <v>2</v>
      </c>
      <c r="N91" s="4" t="s">
        <v>415</v>
      </c>
      <c r="O91" s="228"/>
    </row>
    <row r="92" spans="1:15" ht="15" customHeight="1">
      <c r="A92" s="374" t="s">
        <v>349</v>
      </c>
      <c r="B92" s="299"/>
      <c r="C92" s="302" t="s">
        <v>186</v>
      </c>
      <c r="D92" s="364">
        <v>4</v>
      </c>
      <c r="E92" s="364" t="s">
        <v>12</v>
      </c>
      <c r="F92" s="248">
        <v>45</v>
      </c>
      <c r="G92" s="248">
        <v>15</v>
      </c>
      <c r="H92" s="248">
        <v>5</v>
      </c>
      <c r="I92" s="249">
        <v>10</v>
      </c>
      <c r="J92" s="248">
        <v>15</v>
      </c>
      <c r="K92" s="248">
        <f>ROUNDUP(G92/15,0)</f>
        <v>1</v>
      </c>
      <c r="L92" s="248">
        <f>ROUNDUP((I92+H92+J92)/15,0)</f>
        <v>2</v>
      </c>
      <c r="O92" s="228"/>
    </row>
    <row r="93" spans="1:15" ht="15" customHeight="1">
      <c r="A93" s="376"/>
      <c r="B93" s="299"/>
      <c r="C93" s="300" t="s">
        <v>467</v>
      </c>
      <c r="D93" s="364">
        <v>4</v>
      </c>
      <c r="E93" s="364" t="s">
        <v>12</v>
      </c>
      <c r="F93" s="248">
        <v>45</v>
      </c>
      <c r="G93" s="248">
        <v>15</v>
      </c>
      <c r="H93" s="248">
        <v>5</v>
      </c>
      <c r="I93" s="249">
        <v>10</v>
      </c>
      <c r="J93" s="248">
        <v>15</v>
      </c>
      <c r="K93" s="248">
        <f>ROUNDUP(G93/15,0)</f>
        <v>1</v>
      </c>
      <c r="L93" s="248">
        <f>ROUNDUP((I93+H93+J93)/15,0)</f>
        <v>2</v>
      </c>
      <c r="O93" s="228"/>
    </row>
    <row r="94" spans="1:15" ht="15" customHeight="1">
      <c r="A94" s="370" t="s">
        <v>354</v>
      </c>
      <c r="B94" s="314" t="s">
        <v>351</v>
      </c>
      <c r="C94" s="307" t="s">
        <v>352</v>
      </c>
      <c r="D94" s="363">
        <v>4</v>
      </c>
      <c r="E94" s="363" t="s">
        <v>12</v>
      </c>
      <c r="F94" s="316">
        <v>45</v>
      </c>
      <c r="G94" s="316">
        <v>15</v>
      </c>
      <c r="H94" s="316">
        <v>5</v>
      </c>
      <c r="I94" s="350">
        <v>10</v>
      </c>
      <c r="J94" s="316">
        <v>15</v>
      </c>
      <c r="K94" s="316">
        <f>ROUNDUP(G94/15,0)</f>
        <v>1</v>
      </c>
      <c r="L94" s="316">
        <f>ROUNDUP((I94+H94+J94)/15,0)</f>
        <v>2</v>
      </c>
      <c r="N94" s="4" t="s">
        <v>404</v>
      </c>
      <c r="O94" s="228"/>
    </row>
    <row r="95" spans="1:15" ht="15" customHeight="1">
      <c r="A95" s="373"/>
      <c r="B95" s="314" t="s">
        <v>350</v>
      </c>
      <c r="C95" s="307" t="s">
        <v>384</v>
      </c>
      <c r="D95" s="363">
        <v>4</v>
      </c>
      <c r="E95" s="363" t="s">
        <v>12</v>
      </c>
      <c r="F95" s="316">
        <v>45</v>
      </c>
      <c r="G95" s="316">
        <v>15</v>
      </c>
      <c r="H95" s="316">
        <v>5</v>
      </c>
      <c r="I95" s="350">
        <v>10</v>
      </c>
      <c r="J95" s="316">
        <v>15</v>
      </c>
      <c r="K95" s="316">
        <f>ROUNDUP(G95/15,0)</f>
        <v>1</v>
      </c>
      <c r="L95" s="316">
        <f>ROUNDUP((I95+H95+J95)/15,0)</f>
        <v>2</v>
      </c>
      <c r="N95" s="4" t="s">
        <v>404</v>
      </c>
      <c r="O95" s="228"/>
    </row>
    <row r="96" spans="1:15" ht="15" customHeight="1">
      <c r="A96" s="380" t="s">
        <v>456</v>
      </c>
      <c r="B96" s="299" t="s">
        <v>355</v>
      </c>
      <c r="C96" s="320" t="s">
        <v>447</v>
      </c>
      <c r="D96" s="365">
        <v>3</v>
      </c>
      <c r="E96" s="365" t="s">
        <v>12</v>
      </c>
      <c r="F96" s="301">
        <f t="shared" si="18"/>
        <v>45</v>
      </c>
      <c r="G96" s="301">
        <v>15</v>
      </c>
      <c r="H96" s="301">
        <v>10</v>
      </c>
      <c r="I96" s="321">
        <v>20</v>
      </c>
      <c r="J96" s="301"/>
      <c r="K96" s="301">
        <f aca="true" t="shared" si="19" ref="K96:K103">ROUNDUP(G96/15,0)</f>
        <v>1</v>
      </c>
      <c r="L96" s="301">
        <f t="shared" si="17"/>
        <v>2</v>
      </c>
      <c r="N96" s="4" t="s">
        <v>407</v>
      </c>
      <c r="O96" s="228"/>
    </row>
    <row r="97" spans="1:15" ht="15" customHeight="1">
      <c r="A97" s="381"/>
      <c r="B97" s="299" t="s">
        <v>356</v>
      </c>
      <c r="C97" s="320" t="s">
        <v>448</v>
      </c>
      <c r="D97" s="365">
        <v>3</v>
      </c>
      <c r="E97" s="365" t="s">
        <v>12</v>
      </c>
      <c r="F97" s="301">
        <f t="shared" si="18"/>
        <v>45</v>
      </c>
      <c r="G97" s="301">
        <v>15</v>
      </c>
      <c r="H97" s="301">
        <v>10</v>
      </c>
      <c r="I97" s="321">
        <v>20</v>
      </c>
      <c r="J97" s="301"/>
      <c r="K97" s="301">
        <f t="shared" si="19"/>
        <v>1</v>
      </c>
      <c r="L97" s="301">
        <f t="shared" si="17"/>
        <v>2</v>
      </c>
      <c r="N97" s="4" t="s">
        <v>407</v>
      </c>
      <c r="O97" s="228"/>
    </row>
    <row r="98" spans="1:15" ht="15" customHeight="1">
      <c r="A98" s="370" t="s">
        <v>368</v>
      </c>
      <c r="B98" s="314" t="s">
        <v>362</v>
      </c>
      <c r="C98" s="307" t="s">
        <v>383</v>
      </c>
      <c r="D98" s="363">
        <v>2</v>
      </c>
      <c r="E98" s="363" t="s">
        <v>12</v>
      </c>
      <c r="F98" s="316">
        <f t="shared" si="18"/>
        <v>30</v>
      </c>
      <c r="G98" s="316">
        <v>15</v>
      </c>
      <c r="H98" s="316">
        <v>10</v>
      </c>
      <c r="I98" s="316"/>
      <c r="J98" s="316">
        <v>5</v>
      </c>
      <c r="K98" s="316">
        <f t="shared" si="19"/>
        <v>1</v>
      </c>
      <c r="L98" s="316">
        <f t="shared" si="17"/>
        <v>1</v>
      </c>
      <c r="N98" s="4" t="s">
        <v>403</v>
      </c>
      <c r="O98" s="228"/>
    </row>
    <row r="99" spans="1:15" ht="15" customHeight="1">
      <c r="A99" s="373"/>
      <c r="B99" s="314" t="s">
        <v>363</v>
      </c>
      <c r="C99" s="307" t="s">
        <v>188</v>
      </c>
      <c r="D99" s="363">
        <v>2</v>
      </c>
      <c r="E99" s="363" t="s">
        <v>12</v>
      </c>
      <c r="F99" s="316">
        <f t="shared" si="18"/>
        <v>30</v>
      </c>
      <c r="G99" s="316">
        <v>15</v>
      </c>
      <c r="H99" s="316">
        <v>10</v>
      </c>
      <c r="I99" s="316"/>
      <c r="J99" s="316">
        <v>5</v>
      </c>
      <c r="K99" s="316">
        <f t="shared" si="19"/>
        <v>1</v>
      </c>
      <c r="L99" s="316">
        <f t="shared" si="17"/>
        <v>1</v>
      </c>
      <c r="N99" s="4" t="s">
        <v>403</v>
      </c>
      <c r="O99" s="228"/>
    </row>
    <row r="100" spans="1:15" ht="15" customHeight="1">
      <c r="A100" s="374" t="s">
        <v>372</v>
      </c>
      <c r="B100" s="263" t="s">
        <v>366</v>
      </c>
      <c r="C100" s="247" t="s">
        <v>364</v>
      </c>
      <c r="D100" s="364">
        <v>2</v>
      </c>
      <c r="E100" s="364" t="s">
        <v>12</v>
      </c>
      <c r="F100" s="248">
        <f t="shared" si="18"/>
        <v>30</v>
      </c>
      <c r="G100" s="248">
        <v>15</v>
      </c>
      <c r="H100" s="248">
        <v>5</v>
      </c>
      <c r="I100" s="249"/>
      <c r="J100" s="248">
        <v>10</v>
      </c>
      <c r="K100" s="248">
        <f t="shared" si="19"/>
        <v>1</v>
      </c>
      <c r="L100" s="248">
        <f>ROUNDUP((I100+H100+J100)/15,0)</f>
        <v>1</v>
      </c>
      <c r="O100" s="228"/>
    </row>
    <row r="101" spans="1:15" ht="15" customHeight="1">
      <c r="A101" s="375"/>
      <c r="B101" s="263"/>
      <c r="C101" s="247" t="s">
        <v>365</v>
      </c>
      <c r="D101" s="364">
        <v>2</v>
      </c>
      <c r="E101" s="364" t="s">
        <v>12</v>
      </c>
      <c r="F101" s="248">
        <f t="shared" si="18"/>
        <v>30</v>
      </c>
      <c r="G101" s="248">
        <v>15</v>
      </c>
      <c r="H101" s="248">
        <v>5</v>
      </c>
      <c r="I101" s="249"/>
      <c r="J101" s="248">
        <v>10</v>
      </c>
      <c r="K101" s="248">
        <f t="shared" si="19"/>
        <v>1</v>
      </c>
      <c r="L101" s="248">
        <f>ROUNDUP((I101+H101+J101)/15,0)</f>
        <v>1</v>
      </c>
      <c r="O101" s="228"/>
    </row>
    <row r="102" spans="1:15" ht="15" customHeight="1">
      <c r="A102" s="375"/>
      <c r="B102" s="263"/>
      <c r="C102" s="247" t="s">
        <v>440</v>
      </c>
      <c r="D102" s="364">
        <v>2</v>
      </c>
      <c r="E102" s="364" t="s">
        <v>12</v>
      </c>
      <c r="F102" s="248">
        <f t="shared" si="18"/>
        <v>30</v>
      </c>
      <c r="G102" s="248">
        <v>15</v>
      </c>
      <c r="H102" s="248">
        <v>5</v>
      </c>
      <c r="I102" s="249"/>
      <c r="J102" s="248">
        <v>10</v>
      </c>
      <c r="K102" s="248">
        <f t="shared" si="19"/>
        <v>1</v>
      </c>
      <c r="L102" s="248">
        <f>ROUNDUP((I102+H102+J102)/15,0)</f>
        <v>1</v>
      </c>
      <c r="N102" s="4" t="s">
        <v>404</v>
      </c>
      <c r="O102" s="228"/>
    </row>
    <row r="103" spans="1:15" ht="15" customHeight="1">
      <c r="A103" s="376"/>
      <c r="B103" s="263" t="s">
        <v>367</v>
      </c>
      <c r="C103" s="247" t="s">
        <v>441</v>
      </c>
      <c r="D103" s="364">
        <v>2</v>
      </c>
      <c r="E103" s="364" t="s">
        <v>12</v>
      </c>
      <c r="F103" s="248">
        <f t="shared" si="18"/>
        <v>30</v>
      </c>
      <c r="G103" s="248">
        <v>15</v>
      </c>
      <c r="H103" s="248">
        <v>5</v>
      </c>
      <c r="I103" s="249"/>
      <c r="J103" s="248">
        <v>10</v>
      </c>
      <c r="K103" s="248">
        <f t="shared" si="19"/>
        <v>1</v>
      </c>
      <c r="L103" s="248">
        <f>ROUNDUP((I103+H103+J103)/15,0)</f>
        <v>1</v>
      </c>
      <c r="N103" s="4" t="s">
        <v>404</v>
      </c>
      <c r="O103" s="228"/>
    </row>
    <row r="104" spans="1:15" ht="15" customHeight="1">
      <c r="A104" s="369" t="s">
        <v>373</v>
      </c>
      <c r="B104" s="314" t="s">
        <v>281</v>
      </c>
      <c r="C104" s="307" t="s">
        <v>450</v>
      </c>
      <c r="D104" s="315">
        <v>2</v>
      </c>
      <c r="E104" s="363" t="s">
        <v>12</v>
      </c>
      <c r="F104" s="363">
        <f aca="true" t="shared" si="20" ref="F104:F109">SUM(G104:I104)</f>
        <v>30</v>
      </c>
      <c r="G104" s="363">
        <v>15</v>
      </c>
      <c r="H104" s="363">
        <v>15</v>
      </c>
      <c r="I104" s="363"/>
      <c r="J104" s="315"/>
      <c r="K104" s="316">
        <f aca="true" t="shared" si="21" ref="K104:K109">ROUNDUP(G104/15,0)</f>
        <v>1</v>
      </c>
      <c r="L104" s="316">
        <f t="shared" si="17"/>
        <v>1</v>
      </c>
      <c r="N104" s="4" t="s">
        <v>409</v>
      </c>
      <c r="O104" s="228"/>
    </row>
    <row r="105" spans="1:15" ht="15" customHeight="1">
      <c r="A105" s="369"/>
      <c r="B105" s="314"/>
      <c r="C105" s="307" t="s">
        <v>54</v>
      </c>
      <c r="D105" s="315">
        <v>2</v>
      </c>
      <c r="E105" s="363" t="s">
        <v>12</v>
      </c>
      <c r="F105" s="363">
        <f t="shared" si="20"/>
        <v>30</v>
      </c>
      <c r="G105" s="363">
        <v>15</v>
      </c>
      <c r="H105" s="363">
        <v>15</v>
      </c>
      <c r="I105" s="363"/>
      <c r="J105" s="318"/>
      <c r="K105" s="316">
        <f t="shared" si="21"/>
        <v>1</v>
      </c>
      <c r="L105" s="316">
        <f>ROUNDUP((I105+H105+J105)/15,0)</f>
        <v>1</v>
      </c>
      <c r="O105" s="228"/>
    </row>
    <row r="106" spans="1:15" ht="15.75" customHeight="1">
      <c r="A106" s="369"/>
      <c r="B106" s="322" t="s">
        <v>294</v>
      </c>
      <c r="C106" s="307" t="s">
        <v>454</v>
      </c>
      <c r="D106" s="315">
        <v>2</v>
      </c>
      <c r="E106" s="363" t="s">
        <v>12</v>
      </c>
      <c r="F106" s="363">
        <f t="shared" si="20"/>
        <v>30</v>
      </c>
      <c r="G106" s="363">
        <v>15</v>
      </c>
      <c r="H106" s="363">
        <v>15</v>
      </c>
      <c r="I106" s="363"/>
      <c r="J106" s="318"/>
      <c r="K106" s="316">
        <f t="shared" si="21"/>
        <v>1</v>
      </c>
      <c r="L106" s="316">
        <f>ROUNDUP((I106+H106+J106)/15,0)</f>
        <v>1</v>
      </c>
      <c r="N106" s="4" t="s">
        <v>409</v>
      </c>
      <c r="O106" s="228"/>
    </row>
    <row r="107" spans="1:15" ht="12.75">
      <c r="A107" s="367" t="s">
        <v>457</v>
      </c>
      <c r="B107" s="299" t="s">
        <v>292</v>
      </c>
      <c r="C107" s="320" t="s">
        <v>49</v>
      </c>
      <c r="D107" s="303">
        <v>3</v>
      </c>
      <c r="E107" s="365" t="s">
        <v>12</v>
      </c>
      <c r="F107" s="365">
        <f t="shared" si="20"/>
        <v>30</v>
      </c>
      <c r="G107" s="365">
        <v>15</v>
      </c>
      <c r="H107" s="365">
        <v>5</v>
      </c>
      <c r="I107" s="365">
        <v>10</v>
      </c>
      <c r="J107" s="302"/>
      <c r="K107" s="301">
        <f t="shared" si="21"/>
        <v>1</v>
      </c>
      <c r="L107" s="301">
        <f t="shared" si="17"/>
        <v>1</v>
      </c>
      <c r="N107" s="4" t="s">
        <v>404</v>
      </c>
      <c r="O107" s="228"/>
    </row>
    <row r="108" spans="1:15" ht="12.75">
      <c r="A108" s="367"/>
      <c r="B108" s="299" t="s">
        <v>293</v>
      </c>
      <c r="C108" s="320" t="s">
        <v>187</v>
      </c>
      <c r="D108" s="303">
        <v>3</v>
      </c>
      <c r="E108" s="365" t="s">
        <v>12</v>
      </c>
      <c r="F108" s="365">
        <f t="shared" si="20"/>
        <v>30</v>
      </c>
      <c r="G108" s="365">
        <v>15</v>
      </c>
      <c r="H108" s="365">
        <v>5</v>
      </c>
      <c r="I108" s="365">
        <v>10</v>
      </c>
      <c r="J108" s="302"/>
      <c r="K108" s="301">
        <f t="shared" si="21"/>
        <v>1</v>
      </c>
      <c r="L108" s="301">
        <f t="shared" si="17"/>
        <v>1</v>
      </c>
      <c r="N108" s="4" t="s">
        <v>404</v>
      </c>
      <c r="O108" s="228"/>
    </row>
    <row r="109" spans="1:15" s="40" customFormat="1" ht="12.75">
      <c r="A109" s="367"/>
      <c r="B109" s="299" t="s">
        <v>291</v>
      </c>
      <c r="C109" s="320" t="s">
        <v>420</v>
      </c>
      <c r="D109" s="303">
        <v>3</v>
      </c>
      <c r="E109" s="365" t="s">
        <v>12</v>
      </c>
      <c r="F109" s="365">
        <f t="shared" si="20"/>
        <v>30</v>
      </c>
      <c r="G109" s="365">
        <v>15</v>
      </c>
      <c r="H109" s="365">
        <v>5</v>
      </c>
      <c r="I109" s="365">
        <v>10</v>
      </c>
      <c r="J109" s="303"/>
      <c r="K109" s="301">
        <f t="shared" si="21"/>
        <v>1</v>
      </c>
      <c r="L109" s="301">
        <f>ROUNDUP((I109+H109+J109)/15,0)</f>
        <v>1</v>
      </c>
      <c r="M109" s="6"/>
      <c r="N109" s="4" t="s">
        <v>415</v>
      </c>
      <c r="O109" s="228"/>
    </row>
    <row r="110" spans="3:12" ht="12.75">
      <c r="C110" s="362"/>
      <c r="D110" s="284"/>
      <c r="E110" s="284"/>
      <c r="F110" s="284"/>
      <c r="G110" s="284"/>
      <c r="H110" s="284"/>
      <c r="I110" s="284"/>
      <c r="J110" s="284"/>
      <c r="K110" s="284"/>
      <c r="L110" s="284"/>
    </row>
    <row r="111" spans="3:12" ht="12.75">
      <c r="C111" s="294"/>
      <c r="D111" s="284"/>
      <c r="E111" s="284"/>
      <c r="F111" s="284"/>
      <c r="G111" s="284"/>
      <c r="H111" s="284"/>
      <c r="I111" s="284"/>
      <c r="J111" s="284"/>
      <c r="K111" s="284"/>
      <c r="L111" s="284"/>
    </row>
  </sheetData>
  <sheetProtection/>
  <mergeCells count="25">
    <mergeCell ref="A1:L1"/>
    <mergeCell ref="A53:A62"/>
    <mergeCell ref="A4:A15"/>
    <mergeCell ref="A16:A23"/>
    <mergeCell ref="A24:A32"/>
    <mergeCell ref="A33:A41"/>
    <mergeCell ref="A44:A52"/>
    <mergeCell ref="B66:C66"/>
    <mergeCell ref="A2:L2"/>
    <mergeCell ref="A104:A106"/>
    <mergeCell ref="B72:L72"/>
    <mergeCell ref="A96:A97"/>
    <mergeCell ref="A98:A99"/>
    <mergeCell ref="A88:A89"/>
    <mergeCell ref="A86:A87"/>
    <mergeCell ref="A107:A109"/>
    <mergeCell ref="A74:A76"/>
    <mergeCell ref="A77:A78"/>
    <mergeCell ref="A79:A80"/>
    <mergeCell ref="A81:A83"/>
    <mergeCell ref="A84:A85"/>
    <mergeCell ref="A90:A91"/>
    <mergeCell ref="A94:A95"/>
    <mergeCell ref="A100:A103"/>
    <mergeCell ref="A92:A9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 alignWithMargins="0">
    <oddFooter>&amp;L&amp;8biologia stosowana, studia stacjonarne pierwszego stopnia&amp;R&amp;8&amp;P/&amp;N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12"/>
  <sheetViews>
    <sheetView tabSelected="1" zoomScale="115" zoomScaleNormal="115" zoomScalePageLayoutView="0" workbookViewId="0" topLeftCell="A1">
      <selection activeCell="A2" sqref="A2:R2"/>
    </sheetView>
  </sheetViews>
  <sheetFormatPr defaultColWidth="8.796875" defaultRowHeight="14.25"/>
  <cols>
    <col min="1" max="1" width="3.19921875" style="284" customWidth="1"/>
    <col min="2" max="2" width="3.69921875" style="284" hidden="1" customWidth="1"/>
    <col min="3" max="3" width="30.3984375" style="295" customWidth="1"/>
    <col min="4" max="4" width="3.69921875" style="296" bestFit="1" customWidth="1"/>
    <col min="5" max="6" width="4.3984375" style="296" customWidth="1"/>
    <col min="7" max="7" width="4.59765625" style="296" hidden="1" customWidth="1"/>
    <col min="8" max="8" width="4.69921875" style="296" bestFit="1" customWidth="1"/>
    <col min="9" max="9" width="5.69921875" style="296" hidden="1" customWidth="1"/>
    <col min="10" max="10" width="4.69921875" style="296" bestFit="1" customWidth="1"/>
    <col min="11" max="11" width="4.19921875" style="296" hidden="1" customWidth="1"/>
    <col min="12" max="12" width="4.69921875" style="296" bestFit="1" customWidth="1"/>
    <col min="13" max="13" width="4.19921875" style="296" hidden="1" customWidth="1"/>
    <col min="14" max="14" width="5" style="296" customWidth="1"/>
    <col min="15" max="15" width="4.19921875" style="296" hidden="1" customWidth="1"/>
    <col min="16" max="16" width="4.19921875" style="296" customWidth="1"/>
    <col min="17" max="18" width="3.5" style="297" bestFit="1" customWidth="1"/>
    <col min="19" max="19" width="3" style="6" hidden="1" customWidth="1"/>
    <col min="20" max="20" width="0" style="4" hidden="1" customWidth="1"/>
    <col min="21" max="21" width="4.09765625" style="222" hidden="1" customWidth="1"/>
    <col min="22" max="22" width="4.19921875" style="4" hidden="1" customWidth="1"/>
    <col min="23" max="23" width="0" style="4" hidden="1" customWidth="1"/>
    <col min="24" max="16384" width="9" style="4" customWidth="1"/>
  </cols>
  <sheetData>
    <row r="1" spans="1:21" ht="12.75">
      <c r="A1" s="382" t="s">
        <v>436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U1" s="226"/>
    </row>
    <row r="2" spans="1:21" ht="39" customHeight="1">
      <c r="A2" s="378" t="s">
        <v>475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U2" s="226"/>
    </row>
    <row r="3" spans="1:22" s="226" customFormat="1" ht="53.25" customHeight="1">
      <c r="A3" s="323" t="s">
        <v>0</v>
      </c>
      <c r="B3" s="324" t="s">
        <v>226</v>
      </c>
      <c r="C3" s="325" t="s">
        <v>1</v>
      </c>
      <c r="D3" s="335" t="s">
        <v>5</v>
      </c>
      <c r="E3" s="326" t="s">
        <v>163</v>
      </c>
      <c r="F3" s="309" t="s">
        <v>388</v>
      </c>
      <c r="G3" s="326" t="s">
        <v>167</v>
      </c>
      <c r="H3" s="326" t="s">
        <v>167</v>
      </c>
      <c r="I3" s="327" t="s">
        <v>2</v>
      </c>
      <c r="J3" s="327" t="s">
        <v>2</v>
      </c>
      <c r="K3" s="312" t="s">
        <v>164</v>
      </c>
      <c r="L3" s="312" t="s">
        <v>164</v>
      </c>
      <c r="M3" s="312" t="s">
        <v>165</v>
      </c>
      <c r="N3" s="336" t="s">
        <v>165</v>
      </c>
      <c r="O3" s="309" t="s">
        <v>166</v>
      </c>
      <c r="P3" s="309" t="s">
        <v>166</v>
      </c>
      <c r="Q3" s="337" t="s">
        <v>3</v>
      </c>
      <c r="R3" s="337" t="s">
        <v>4</v>
      </c>
      <c r="S3" s="225" t="s">
        <v>91</v>
      </c>
      <c r="T3" s="4"/>
      <c r="V3" s="4"/>
    </row>
    <row r="4" spans="1:22" s="229" customFormat="1" ht="13.5" customHeight="1">
      <c r="A4" s="383">
        <v>1</v>
      </c>
      <c r="B4" s="246" t="s">
        <v>227</v>
      </c>
      <c r="C4" s="247" t="s">
        <v>471</v>
      </c>
      <c r="D4" s="364">
        <v>3</v>
      </c>
      <c r="E4" s="364" t="s">
        <v>12</v>
      </c>
      <c r="F4" s="364">
        <v>8</v>
      </c>
      <c r="G4" s="248">
        <v>45</v>
      </c>
      <c r="H4" s="248">
        <f>(G4*0.6)</f>
        <v>27</v>
      </c>
      <c r="I4" s="248">
        <v>15</v>
      </c>
      <c r="J4" s="248">
        <f>(I4*0.6)</f>
        <v>9</v>
      </c>
      <c r="K4" s="248">
        <v>30</v>
      </c>
      <c r="L4" s="248"/>
      <c r="M4" s="249"/>
      <c r="N4" s="248">
        <v>18</v>
      </c>
      <c r="O4" s="248"/>
      <c r="P4" s="248"/>
      <c r="Q4" s="250">
        <f>(J4/F4)</f>
        <v>1.125</v>
      </c>
      <c r="R4" s="250">
        <f aca="true" t="shared" si="0" ref="R4:R38">SUM(L4,N4,P4)/F4</f>
        <v>2.25</v>
      </c>
      <c r="S4" s="227">
        <v>0</v>
      </c>
      <c r="T4" s="224"/>
      <c r="V4" s="224"/>
    </row>
    <row r="5" spans="1:22" s="229" customFormat="1" ht="13.5" customHeight="1">
      <c r="A5" s="383"/>
      <c r="B5" s="246" t="s">
        <v>228</v>
      </c>
      <c r="C5" s="247" t="s">
        <v>10</v>
      </c>
      <c r="D5" s="364">
        <v>5</v>
      </c>
      <c r="E5" s="364" t="s">
        <v>9</v>
      </c>
      <c r="F5" s="364">
        <v>8</v>
      </c>
      <c r="G5" s="248">
        <v>45</v>
      </c>
      <c r="H5" s="248">
        <f aca="true" t="shared" si="1" ref="H5:H59">(G5*0.6)</f>
        <v>27</v>
      </c>
      <c r="I5" s="248">
        <v>15</v>
      </c>
      <c r="J5" s="248">
        <f aca="true" t="shared" si="2" ref="J5:J58">(I5*0.6)</f>
        <v>9</v>
      </c>
      <c r="K5" s="248">
        <v>10</v>
      </c>
      <c r="L5" s="248">
        <f>(K5*0.6)</f>
        <v>6</v>
      </c>
      <c r="M5" s="249">
        <v>20</v>
      </c>
      <c r="N5" s="248">
        <f>(M5*0.6)</f>
        <v>12</v>
      </c>
      <c r="O5" s="248"/>
      <c r="P5" s="248"/>
      <c r="Q5" s="250">
        <f>(J5/F5)</f>
        <v>1.125</v>
      </c>
      <c r="R5" s="250">
        <f t="shared" si="0"/>
        <v>2.25</v>
      </c>
      <c r="S5" s="227">
        <v>0</v>
      </c>
      <c r="T5" s="224"/>
      <c r="V5" s="224"/>
    </row>
    <row r="6" spans="1:22" s="229" customFormat="1" ht="13.5" customHeight="1">
      <c r="A6" s="383"/>
      <c r="B6" s="246" t="s">
        <v>229</v>
      </c>
      <c r="C6" s="247" t="s">
        <v>26</v>
      </c>
      <c r="D6" s="364">
        <v>7</v>
      </c>
      <c r="E6" s="364" t="s">
        <v>9</v>
      </c>
      <c r="F6" s="364">
        <v>8</v>
      </c>
      <c r="G6" s="248">
        <v>90</v>
      </c>
      <c r="H6" s="248">
        <f>(G6*0.6)</f>
        <v>54</v>
      </c>
      <c r="I6" s="248">
        <v>30</v>
      </c>
      <c r="J6" s="248">
        <f>(I6*0.6)</f>
        <v>18</v>
      </c>
      <c r="K6" s="248">
        <v>15</v>
      </c>
      <c r="L6" s="248">
        <v>11</v>
      </c>
      <c r="M6" s="248">
        <v>45</v>
      </c>
      <c r="N6" s="248">
        <v>25</v>
      </c>
      <c r="O6" s="248"/>
      <c r="P6" s="248"/>
      <c r="Q6" s="250">
        <f>(J6/F6)</f>
        <v>2.25</v>
      </c>
      <c r="R6" s="250">
        <f>SUM(L6,N6,P6)/F6</f>
        <v>4.5</v>
      </c>
      <c r="S6" s="227">
        <v>0</v>
      </c>
      <c r="T6" s="224" t="s">
        <v>402</v>
      </c>
      <c r="V6" s="224"/>
    </row>
    <row r="7" spans="1:22" s="229" customFormat="1" ht="13.5" customHeight="1">
      <c r="A7" s="383"/>
      <c r="B7" s="246" t="s">
        <v>236</v>
      </c>
      <c r="C7" s="247" t="s">
        <v>422</v>
      </c>
      <c r="D7" s="364">
        <v>5</v>
      </c>
      <c r="E7" s="364" t="s">
        <v>9</v>
      </c>
      <c r="F7" s="364">
        <v>8</v>
      </c>
      <c r="G7" s="248">
        <v>60</v>
      </c>
      <c r="H7" s="248">
        <f t="shared" si="1"/>
        <v>36</v>
      </c>
      <c r="I7" s="248">
        <v>15</v>
      </c>
      <c r="J7" s="248">
        <f t="shared" si="2"/>
        <v>9</v>
      </c>
      <c r="K7" s="248">
        <v>5</v>
      </c>
      <c r="L7" s="248">
        <f>(K7*0.6)</f>
        <v>3</v>
      </c>
      <c r="M7" s="249">
        <v>20</v>
      </c>
      <c r="N7" s="248">
        <v>18</v>
      </c>
      <c r="O7" s="248">
        <v>20</v>
      </c>
      <c r="P7" s="248">
        <v>6</v>
      </c>
      <c r="Q7" s="250">
        <f aca="true" t="shared" si="3" ref="Q7:Q38">(J7/F7)</f>
        <v>1.125</v>
      </c>
      <c r="R7" s="250">
        <f t="shared" si="0"/>
        <v>3.375</v>
      </c>
      <c r="S7" s="227"/>
      <c r="T7" s="224" t="s">
        <v>418</v>
      </c>
      <c r="V7" s="224"/>
    </row>
    <row r="8" spans="1:22" s="229" customFormat="1" ht="13.5" customHeight="1">
      <c r="A8" s="383"/>
      <c r="B8" s="246" t="s">
        <v>230</v>
      </c>
      <c r="C8" s="247" t="s">
        <v>161</v>
      </c>
      <c r="D8" s="364">
        <v>1</v>
      </c>
      <c r="E8" s="364" t="s">
        <v>12</v>
      </c>
      <c r="F8" s="364">
        <v>8</v>
      </c>
      <c r="G8" s="248">
        <v>10</v>
      </c>
      <c r="H8" s="248">
        <f t="shared" si="1"/>
        <v>6</v>
      </c>
      <c r="I8" s="248">
        <v>10</v>
      </c>
      <c r="J8" s="248">
        <f t="shared" si="2"/>
        <v>6</v>
      </c>
      <c r="K8" s="248"/>
      <c r="L8" s="248"/>
      <c r="M8" s="249"/>
      <c r="N8" s="248"/>
      <c r="O8" s="248"/>
      <c r="P8" s="248"/>
      <c r="Q8" s="250">
        <f t="shared" si="3"/>
        <v>0.75</v>
      </c>
      <c r="R8" s="250">
        <f t="shared" si="0"/>
        <v>0</v>
      </c>
      <c r="S8" s="227">
        <v>0</v>
      </c>
      <c r="T8" s="224"/>
      <c r="V8" s="224"/>
    </row>
    <row r="9" spans="1:22" s="229" customFormat="1" ht="13.5" customHeight="1">
      <c r="A9" s="383"/>
      <c r="B9" s="246" t="s">
        <v>231</v>
      </c>
      <c r="C9" s="247" t="s">
        <v>460</v>
      </c>
      <c r="D9" s="364">
        <v>1</v>
      </c>
      <c r="E9" s="364" t="s">
        <v>12</v>
      </c>
      <c r="F9" s="364">
        <v>8</v>
      </c>
      <c r="G9" s="248">
        <v>10</v>
      </c>
      <c r="H9" s="248">
        <f t="shared" si="1"/>
        <v>6</v>
      </c>
      <c r="I9" s="248">
        <v>10</v>
      </c>
      <c r="J9" s="248">
        <f t="shared" si="2"/>
        <v>6</v>
      </c>
      <c r="K9" s="248"/>
      <c r="L9" s="248"/>
      <c r="M9" s="249"/>
      <c r="N9" s="248"/>
      <c r="O9" s="248"/>
      <c r="P9" s="248"/>
      <c r="Q9" s="250">
        <f t="shared" si="3"/>
        <v>0.75</v>
      </c>
      <c r="R9" s="250">
        <f t="shared" si="0"/>
        <v>0</v>
      </c>
      <c r="S9" s="227">
        <v>0</v>
      </c>
      <c r="T9" s="224"/>
      <c r="V9" s="224"/>
    </row>
    <row r="10" spans="1:22" s="229" customFormat="1" ht="13.5" customHeight="1">
      <c r="A10" s="383"/>
      <c r="B10" s="246" t="s">
        <v>242</v>
      </c>
      <c r="C10" s="247" t="s">
        <v>473</v>
      </c>
      <c r="D10" s="364">
        <v>2</v>
      </c>
      <c r="E10" s="364" t="s">
        <v>12</v>
      </c>
      <c r="F10" s="364">
        <v>8</v>
      </c>
      <c r="G10" s="248">
        <v>30</v>
      </c>
      <c r="H10" s="248">
        <f t="shared" si="1"/>
        <v>18</v>
      </c>
      <c r="I10" s="248"/>
      <c r="J10" s="248"/>
      <c r="K10" s="248"/>
      <c r="L10" s="248"/>
      <c r="M10" s="249">
        <v>30</v>
      </c>
      <c r="N10" s="248">
        <f>(M10*0.6)</f>
        <v>18</v>
      </c>
      <c r="O10" s="248"/>
      <c r="P10" s="248"/>
      <c r="Q10" s="250">
        <f t="shared" si="3"/>
        <v>0</v>
      </c>
      <c r="R10" s="250">
        <f t="shared" si="0"/>
        <v>2.25</v>
      </c>
      <c r="S10" s="227"/>
      <c r="T10" s="224"/>
      <c r="V10" s="224"/>
    </row>
    <row r="11" spans="1:22" s="229" customFormat="1" ht="13.5" customHeight="1">
      <c r="A11" s="383"/>
      <c r="B11" s="246" t="s">
        <v>296</v>
      </c>
      <c r="C11" s="247" t="s">
        <v>171</v>
      </c>
      <c r="D11" s="364">
        <v>2</v>
      </c>
      <c r="E11" s="364" t="s">
        <v>12</v>
      </c>
      <c r="F11" s="364">
        <v>8</v>
      </c>
      <c r="G11" s="248">
        <v>30</v>
      </c>
      <c r="H11" s="248">
        <f t="shared" si="1"/>
        <v>18</v>
      </c>
      <c r="I11" s="248"/>
      <c r="J11" s="248"/>
      <c r="K11" s="248"/>
      <c r="L11" s="248"/>
      <c r="M11" s="248">
        <v>30</v>
      </c>
      <c r="N11" s="248">
        <f>(M11*0.6)</f>
        <v>18</v>
      </c>
      <c r="O11" s="248"/>
      <c r="P11" s="248"/>
      <c r="Q11" s="250">
        <f t="shared" si="3"/>
        <v>0</v>
      </c>
      <c r="R11" s="250">
        <f t="shared" si="0"/>
        <v>2.25</v>
      </c>
      <c r="S11" s="227">
        <v>1</v>
      </c>
      <c r="T11" s="224"/>
      <c r="V11" s="224"/>
    </row>
    <row r="12" spans="1:22" s="229" customFormat="1" ht="13.5" customHeight="1">
      <c r="A12" s="383"/>
      <c r="B12" s="246" t="s">
        <v>297</v>
      </c>
      <c r="C12" s="247" t="s">
        <v>206</v>
      </c>
      <c r="D12" s="364">
        <v>2</v>
      </c>
      <c r="E12" s="364" t="s">
        <v>12</v>
      </c>
      <c r="F12" s="364">
        <v>8</v>
      </c>
      <c r="G12" s="248">
        <v>30</v>
      </c>
      <c r="H12" s="248">
        <f t="shared" si="1"/>
        <v>18</v>
      </c>
      <c r="I12" s="248">
        <v>30</v>
      </c>
      <c r="J12" s="248">
        <f t="shared" si="2"/>
        <v>18</v>
      </c>
      <c r="K12" s="248"/>
      <c r="L12" s="248"/>
      <c r="M12" s="248"/>
      <c r="N12" s="248"/>
      <c r="O12" s="248"/>
      <c r="P12" s="248"/>
      <c r="Q12" s="250">
        <f t="shared" si="3"/>
        <v>2.25</v>
      </c>
      <c r="R12" s="250">
        <f t="shared" si="0"/>
        <v>0</v>
      </c>
      <c r="S12" s="227">
        <v>1</v>
      </c>
      <c r="T12" s="224"/>
      <c r="V12" s="224"/>
    </row>
    <row r="13" spans="1:22" s="229" customFormat="1" ht="13.5" customHeight="1">
      <c r="A13" s="383"/>
      <c r="B13" s="246" t="s">
        <v>297</v>
      </c>
      <c r="C13" s="247" t="s">
        <v>207</v>
      </c>
      <c r="D13" s="364">
        <v>2</v>
      </c>
      <c r="E13" s="364" t="s">
        <v>12</v>
      </c>
      <c r="F13" s="364">
        <v>8</v>
      </c>
      <c r="G13" s="248">
        <v>30</v>
      </c>
      <c r="H13" s="248">
        <f t="shared" si="1"/>
        <v>18</v>
      </c>
      <c r="I13" s="248">
        <v>30</v>
      </c>
      <c r="J13" s="248">
        <f t="shared" si="2"/>
        <v>18</v>
      </c>
      <c r="K13" s="248"/>
      <c r="L13" s="248"/>
      <c r="M13" s="248"/>
      <c r="N13" s="248"/>
      <c r="O13" s="248"/>
      <c r="P13" s="248"/>
      <c r="Q13" s="250">
        <f t="shared" si="3"/>
        <v>2.25</v>
      </c>
      <c r="R13" s="250">
        <f t="shared" si="0"/>
        <v>0</v>
      </c>
      <c r="S13" s="227">
        <v>1</v>
      </c>
      <c r="T13" s="224"/>
      <c r="V13" s="224"/>
    </row>
    <row r="14" spans="1:22" s="229" customFormat="1" ht="12" customHeight="1">
      <c r="A14" s="383"/>
      <c r="B14" s="251"/>
      <c r="C14" s="328" t="s">
        <v>14</v>
      </c>
      <c r="D14" s="360">
        <f>SUM(D4:D13)</f>
        <v>30</v>
      </c>
      <c r="E14" s="330"/>
      <c r="F14" s="360">
        <v>8</v>
      </c>
      <c r="G14" s="331">
        <v>395</v>
      </c>
      <c r="H14" s="331">
        <f>SUM(H4:H13)</f>
        <v>228</v>
      </c>
      <c r="I14" s="331">
        <v>155</v>
      </c>
      <c r="J14" s="331">
        <f>SUM(J4:J13)</f>
        <v>93</v>
      </c>
      <c r="K14" s="331">
        <v>90</v>
      </c>
      <c r="L14" s="331">
        <f>SUM(L4:L13)</f>
        <v>20</v>
      </c>
      <c r="M14" s="331">
        <v>130</v>
      </c>
      <c r="N14" s="331">
        <f>SUM(N4:N13)</f>
        <v>109</v>
      </c>
      <c r="O14" s="331">
        <v>20</v>
      </c>
      <c r="P14" s="331">
        <f>SUM(P4:P13)</f>
        <v>6</v>
      </c>
      <c r="Q14" s="338">
        <f>SUM(Q4:Q13)</f>
        <v>11.625</v>
      </c>
      <c r="R14" s="338">
        <f>SUM(R4:R13)</f>
        <v>16.875</v>
      </c>
      <c r="S14" s="227"/>
      <c r="T14" s="230"/>
      <c r="U14" s="236">
        <f>(Q14+R14)</f>
        <v>28.5</v>
      </c>
      <c r="V14" s="224"/>
    </row>
    <row r="15" spans="1:22" s="229" customFormat="1" ht="13.5" customHeight="1">
      <c r="A15" s="383">
        <v>2</v>
      </c>
      <c r="B15" s="246" t="s">
        <v>238</v>
      </c>
      <c r="C15" s="247" t="s">
        <v>16</v>
      </c>
      <c r="D15" s="364">
        <v>8</v>
      </c>
      <c r="E15" s="364" t="s">
        <v>9</v>
      </c>
      <c r="F15" s="364">
        <v>8</v>
      </c>
      <c r="G15" s="248">
        <v>90</v>
      </c>
      <c r="H15" s="248">
        <f t="shared" si="1"/>
        <v>54</v>
      </c>
      <c r="I15" s="248">
        <v>30</v>
      </c>
      <c r="J15" s="248">
        <f t="shared" si="2"/>
        <v>18</v>
      </c>
      <c r="K15" s="248">
        <v>10</v>
      </c>
      <c r="L15" s="248">
        <f>(K15*0.6)</f>
        <v>6</v>
      </c>
      <c r="M15" s="249">
        <v>30</v>
      </c>
      <c r="N15" s="248">
        <f>(M15*0.6)</f>
        <v>18</v>
      </c>
      <c r="O15" s="248">
        <v>20</v>
      </c>
      <c r="P15" s="248">
        <f>(O15*0.6)</f>
        <v>12</v>
      </c>
      <c r="Q15" s="250">
        <f t="shared" si="3"/>
        <v>2.25</v>
      </c>
      <c r="R15" s="250">
        <f t="shared" si="0"/>
        <v>4.5</v>
      </c>
      <c r="S15" s="227">
        <v>0</v>
      </c>
      <c r="T15" s="224" t="s">
        <v>404</v>
      </c>
      <c r="V15" s="224"/>
    </row>
    <row r="16" spans="1:22" s="229" customFormat="1" ht="13.5" customHeight="1">
      <c r="A16" s="383"/>
      <c r="B16" s="246"/>
      <c r="C16" s="247" t="s">
        <v>423</v>
      </c>
      <c r="D16" s="364">
        <v>2</v>
      </c>
      <c r="E16" s="364" t="s">
        <v>9</v>
      </c>
      <c r="F16" s="364">
        <v>8</v>
      </c>
      <c r="G16" s="248">
        <v>30</v>
      </c>
      <c r="H16" s="248">
        <f t="shared" si="1"/>
        <v>18</v>
      </c>
      <c r="I16" s="248">
        <v>15</v>
      </c>
      <c r="J16" s="248">
        <f t="shared" si="2"/>
        <v>9</v>
      </c>
      <c r="K16" s="248"/>
      <c r="L16" s="248">
        <v>3</v>
      </c>
      <c r="M16" s="249">
        <v>15</v>
      </c>
      <c r="N16" s="248">
        <v>6</v>
      </c>
      <c r="O16" s="248"/>
      <c r="P16" s="248"/>
      <c r="Q16" s="250">
        <f t="shared" si="3"/>
        <v>1.125</v>
      </c>
      <c r="R16" s="250">
        <f t="shared" si="0"/>
        <v>1.125</v>
      </c>
      <c r="S16" s="227"/>
      <c r="T16" s="224" t="s">
        <v>410</v>
      </c>
      <c r="V16" s="224"/>
    </row>
    <row r="17" spans="1:22" s="229" customFormat="1" ht="13.5" customHeight="1">
      <c r="A17" s="383"/>
      <c r="B17" s="246" t="s">
        <v>239</v>
      </c>
      <c r="C17" s="247" t="s">
        <v>324</v>
      </c>
      <c r="D17" s="364">
        <v>5</v>
      </c>
      <c r="E17" s="364" t="s">
        <v>9</v>
      </c>
      <c r="F17" s="364">
        <v>8</v>
      </c>
      <c r="G17" s="248">
        <v>60</v>
      </c>
      <c r="H17" s="248">
        <f t="shared" si="1"/>
        <v>36</v>
      </c>
      <c r="I17" s="248">
        <v>30</v>
      </c>
      <c r="J17" s="248">
        <f t="shared" si="2"/>
        <v>18</v>
      </c>
      <c r="K17" s="248">
        <v>10</v>
      </c>
      <c r="L17" s="248">
        <f>(K17*0.6)</f>
        <v>6</v>
      </c>
      <c r="M17" s="249">
        <v>20</v>
      </c>
      <c r="N17" s="248">
        <f>(M17*0.6)</f>
        <v>12</v>
      </c>
      <c r="O17" s="248"/>
      <c r="P17" s="248"/>
      <c r="Q17" s="250">
        <f t="shared" si="3"/>
        <v>2.25</v>
      </c>
      <c r="R17" s="250">
        <f t="shared" si="0"/>
        <v>2.25</v>
      </c>
      <c r="S17" s="227">
        <v>0</v>
      </c>
      <c r="T17" s="224" t="s">
        <v>419</v>
      </c>
      <c r="V17" s="224"/>
    </row>
    <row r="18" spans="1:22" s="229" customFormat="1" ht="13.5" customHeight="1">
      <c r="A18" s="383"/>
      <c r="B18" s="246" t="s">
        <v>240</v>
      </c>
      <c r="C18" s="247" t="s">
        <v>23</v>
      </c>
      <c r="D18" s="364">
        <v>5</v>
      </c>
      <c r="E18" s="364" t="s">
        <v>9</v>
      </c>
      <c r="F18" s="364">
        <v>8</v>
      </c>
      <c r="G18" s="248">
        <v>60</v>
      </c>
      <c r="H18" s="248">
        <f t="shared" si="1"/>
        <v>36</v>
      </c>
      <c r="I18" s="248">
        <v>30</v>
      </c>
      <c r="J18" s="248">
        <f t="shared" si="2"/>
        <v>18</v>
      </c>
      <c r="K18" s="248">
        <v>10</v>
      </c>
      <c r="L18" s="248">
        <f>(K18*0.6)</f>
        <v>6</v>
      </c>
      <c r="M18" s="249">
        <v>20</v>
      </c>
      <c r="N18" s="248">
        <f>(M18*0.6)</f>
        <v>12</v>
      </c>
      <c r="O18" s="248"/>
      <c r="P18" s="248"/>
      <c r="Q18" s="250">
        <f t="shared" si="3"/>
        <v>2.25</v>
      </c>
      <c r="R18" s="250">
        <f t="shared" si="0"/>
        <v>2.25</v>
      </c>
      <c r="S18" s="227">
        <v>0</v>
      </c>
      <c r="T18" s="224" t="s">
        <v>408</v>
      </c>
      <c r="V18" s="224"/>
    </row>
    <row r="19" spans="1:22" s="229" customFormat="1" ht="13.5" customHeight="1">
      <c r="A19" s="383"/>
      <c r="B19" s="246" t="s">
        <v>241</v>
      </c>
      <c r="C19" s="247" t="s">
        <v>22</v>
      </c>
      <c r="D19" s="364">
        <v>8</v>
      </c>
      <c r="E19" s="364" t="s">
        <v>9</v>
      </c>
      <c r="F19" s="364">
        <v>8</v>
      </c>
      <c r="G19" s="248">
        <v>90</v>
      </c>
      <c r="H19" s="248">
        <f t="shared" si="1"/>
        <v>54</v>
      </c>
      <c r="I19" s="248">
        <v>30</v>
      </c>
      <c r="J19" s="248">
        <f t="shared" si="2"/>
        <v>18</v>
      </c>
      <c r="K19" s="248">
        <v>15</v>
      </c>
      <c r="L19" s="248">
        <v>11</v>
      </c>
      <c r="M19" s="249">
        <v>45</v>
      </c>
      <c r="N19" s="248">
        <v>25</v>
      </c>
      <c r="O19" s="248"/>
      <c r="P19" s="248"/>
      <c r="Q19" s="250">
        <f t="shared" si="3"/>
        <v>2.25</v>
      </c>
      <c r="R19" s="250">
        <f t="shared" si="0"/>
        <v>4.5</v>
      </c>
      <c r="S19" s="227">
        <v>0</v>
      </c>
      <c r="T19" s="224" t="s">
        <v>405</v>
      </c>
      <c r="V19" s="224"/>
    </row>
    <row r="20" spans="1:22" s="229" customFormat="1" ht="13.5" customHeight="1">
      <c r="A20" s="383"/>
      <c r="B20" s="246" t="s">
        <v>298</v>
      </c>
      <c r="C20" s="247" t="s">
        <v>174</v>
      </c>
      <c r="D20" s="364">
        <v>2</v>
      </c>
      <c r="E20" s="364" t="s">
        <v>12</v>
      </c>
      <c r="F20" s="364">
        <v>8</v>
      </c>
      <c r="G20" s="248">
        <v>15</v>
      </c>
      <c r="H20" s="248">
        <v>15</v>
      </c>
      <c r="I20" s="248"/>
      <c r="J20" s="248"/>
      <c r="K20" s="248"/>
      <c r="L20" s="248"/>
      <c r="M20" s="248">
        <v>15</v>
      </c>
      <c r="N20" s="248">
        <v>15</v>
      </c>
      <c r="O20" s="248"/>
      <c r="P20" s="248"/>
      <c r="Q20" s="250">
        <f t="shared" si="3"/>
        <v>0</v>
      </c>
      <c r="R20" s="250">
        <f t="shared" si="0"/>
        <v>1.875</v>
      </c>
      <c r="S20" s="227">
        <v>1</v>
      </c>
      <c r="T20" s="224"/>
      <c r="V20" s="224"/>
    </row>
    <row r="21" spans="1:22" s="229" customFormat="1" ht="12" customHeight="1">
      <c r="A21" s="383"/>
      <c r="B21" s="251"/>
      <c r="C21" s="328" t="s">
        <v>14</v>
      </c>
      <c r="D21" s="360">
        <f>SUM(D15:D20)</f>
        <v>30</v>
      </c>
      <c r="E21" s="330"/>
      <c r="F21" s="360">
        <v>8</v>
      </c>
      <c r="G21" s="331">
        <v>405</v>
      </c>
      <c r="H21" s="331">
        <f>SUM(H15:H20)</f>
        <v>213</v>
      </c>
      <c r="I21" s="331">
        <v>165</v>
      </c>
      <c r="J21" s="331">
        <f>SUM(J15:J20)</f>
        <v>81</v>
      </c>
      <c r="K21" s="331">
        <v>75</v>
      </c>
      <c r="L21" s="331">
        <f>SUM(L15:L20)</f>
        <v>32</v>
      </c>
      <c r="M21" s="331">
        <v>145</v>
      </c>
      <c r="N21" s="331">
        <f>SUM(N15:N20)</f>
        <v>88</v>
      </c>
      <c r="O21" s="331">
        <v>20</v>
      </c>
      <c r="P21" s="331">
        <f>SUM(P15:P20)</f>
        <v>12</v>
      </c>
      <c r="Q21" s="338">
        <f>SUM(Q15:Q20)</f>
        <v>10.125</v>
      </c>
      <c r="R21" s="338">
        <f>SUM(R15:R20)</f>
        <v>16.5</v>
      </c>
      <c r="S21" s="227"/>
      <c r="T21" s="224"/>
      <c r="U21" s="236">
        <f>(Q21+R21)</f>
        <v>26.625</v>
      </c>
      <c r="V21" s="224"/>
    </row>
    <row r="22" spans="1:22" s="229" customFormat="1" ht="12" customHeight="1">
      <c r="A22" s="384">
        <v>3</v>
      </c>
      <c r="B22" s="246" t="s">
        <v>257</v>
      </c>
      <c r="C22" s="247" t="s">
        <v>398</v>
      </c>
      <c r="D22" s="364">
        <v>6</v>
      </c>
      <c r="E22" s="364" t="s">
        <v>9</v>
      </c>
      <c r="F22" s="364">
        <v>8</v>
      </c>
      <c r="G22" s="248">
        <v>75</v>
      </c>
      <c r="H22" s="248">
        <f t="shared" si="1"/>
        <v>45</v>
      </c>
      <c r="I22" s="248">
        <v>30</v>
      </c>
      <c r="J22" s="248">
        <f t="shared" si="2"/>
        <v>18</v>
      </c>
      <c r="K22" s="248">
        <v>15</v>
      </c>
      <c r="L22" s="248">
        <f>(K22*0.6)</f>
        <v>9</v>
      </c>
      <c r="M22" s="249">
        <v>30</v>
      </c>
      <c r="N22" s="248">
        <f>(M22*0.6)</f>
        <v>18</v>
      </c>
      <c r="O22" s="248"/>
      <c r="P22" s="248"/>
      <c r="Q22" s="250">
        <f t="shared" si="3"/>
        <v>2.25</v>
      </c>
      <c r="R22" s="250">
        <f t="shared" si="0"/>
        <v>3.375</v>
      </c>
      <c r="S22" s="227"/>
      <c r="T22" s="224" t="s">
        <v>406</v>
      </c>
      <c r="V22" s="224"/>
    </row>
    <row r="23" spans="1:22" s="229" customFormat="1" ht="13.5" customHeight="1">
      <c r="A23" s="385"/>
      <c r="B23" s="246" t="s">
        <v>246</v>
      </c>
      <c r="C23" s="247" t="s">
        <v>21</v>
      </c>
      <c r="D23" s="364">
        <v>6</v>
      </c>
      <c r="E23" s="364" t="s">
        <v>9</v>
      </c>
      <c r="F23" s="364">
        <v>8</v>
      </c>
      <c r="G23" s="248">
        <v>75</v>
      </c>
      <c r="H23" s="248">
        <f t="shared" si="1"/>
        <v>45</v>
      </c>
      <c r="I23" s="248">
        <v>30</v>
      </c>
      <c r="J23" s="248">
        <f t="shared" si="2"/>
        <v>18</v>
      </c>
      <c r="K23" s="248"/>
      <c r="L23" s="248">
        <v>9</v>
      </c>
      <c r="M23" s="249">
        <v>45</v>
      </c>
      <c r="N23" s="248">
        <v>18</v>
      </c>
      <c r="O23" s="248"/>
      <c r="P23" s="248"/>
      <c r="Q23" s="250">
        <f t="shared" si="3"/>
        <v>2.25</v>
      </c>
      <c r="R23" s="250">
        <f t="shared" si="0"/>
        <v>3.375</v>
      </c>
      <c r="S23" s="227">
        <v>0</v>
      </c>
      <c r="T23" s="224" t="s">
        <v>407</v>
      </c>
      <c r="V23" s="224"/>
    </row>
    <row r="24" spans="1:22" s="229" customFormat="1" ht="13.5" customHeight="1">
      <c r="A24" s="385"/>
      <c r="B24" s="246" t="s">
        <v>249</v>
      </c>
      <c r="C24" s="247" t="s">
        <v>397</v>
      </c>
      <c r="D24" s="364">
        <v>7</v>
      </c>
      <c r="E24" s="364" t="s">
        <v>9</v>
      </c>
      <c r="F24" s="364">
        <v>8</v>
      </c>
      <c r="G24" s="248">
        <v>75</v>
      </c>
      <c r="H24" s="248">
        <f t="shared" si="1"/>
        <v>45</v>
      </c>
      <c r="I24" s="248">
        <v>30</v>
      </c>
      <c r="J24" s="248">
        <f t="shared" si="2"/>
        <v>18</v>
      </c>
      <c r="K24" s="248">
        <v>15</v>
      </c>
      <c r="L24" s="248">
        <f>(K24*0.6)</f>
        <v>9</v>
      </c>
      <c r="M24" s="249">
        <v>30</v>
      </c>
      <c r="N24" s="248">
        <f>(M24*0.6)</f>
        <v>18</v>
      </c>
      <c r="O24" s="248"/>
      <c r="P24" s="248"/>
      <c r="Q24" s="250">
        <f t="shared" si="3"/>
        <v>2.25</v>
      </c>
      <c r="R24" s="250">
        <f t="shared" si="0"/>
        <v>3.375</v>
      </c>
      <c r="S24" s="227"/>
      <c r="T24" s="224" t="s">
        <v>409</v>
      </c>
      <c r="V24" s="224"/>
    </row>
    <row r="25" spans="1:22" s="229" customFormat="1" ht="13.5" customHeight="1">
      <c r="A25" s="385"/>
      <c r="B25" s="246" t="s">
        <v>302</v>
      </c>
      <c r="C25" s="247" t="s">
        <v>175</v>
      </c>
      <c r="D25" s="364">
        <v>2</v>
      </c>
      <c r="E25" s="364" t="s">
        <v>12</v>
      </c>
      <c r="F25" s="364">
        <v>8</v>
      </c>
      <c r="G25" s="248">
        <v>30</v>
      </c>
      <c r="H25" s="248">
        <v>15</v>
      </c>
      <c r="I25" s="248"/>
      <c r="J25" s="248"/>
      <c r="K25" s="248"/>
      <c r="L25" s="248"/>
      <c r="M25" s="248">
        <v>30</v>
      </c>
      <c r="N25" s="248">
        <v>15</v>
      </c>
      <c r="O25" s="248"/>
      <c r="P25" s="248"/>
      <c r="Q25" s="250">
        <f t="shared" si="3"/>
        <v>0</v>
      </c>
      <c r="R25" s="250">
        <f t="shared" si="0"/>
        <v>1.875</v>
      </c>
      <c r="S25" s="227"/>
      <c r="T25" s="224"/>
      <c r="V25" s="224"/>
    </row>
    <row r="26" spans="1:22" s="229" customFormat="1" ht="13.5" customHeight="1">
      <c r="A26" s="385"/>
      <c r="B26" s="246" t="s">
        <v>299</v>
      </c>
      <c r="C26" s="247" t="s">
        <v>185</v>
      </c>
      <c r="D26" s="364">
        <v>2</v>
      </c>
      <c r="E26" s="364" t="s">
        <v>12</v>
      </c>
      <c r="F26" s="364">
        <v>8</v>
      </c>
      <c r="G26" s="248">
        <v>30</v>
      </c>
      <c r="H26" s="248">
        <f t="shared" si="1"/>
        <v>18</v>
      </c>
      <c r="I26" s="248">
        <v>15</v>
      </c>
      <c r="J26" s="248">
        <f t="shared" si="2"/>
        <v>9</v>
      </c>
      <c r="K26" s="248">
        <v>15</v>
      </c>
      <c r="L26" s="248">
        <f>(K26*0.6)</f>
        <v>9</v>
      </c>
      <c r="M26" s="248"/>
      <c r="N26" s="248"/>
      <c r="O26" s="248"/>
      <c r="P26" s="248"/>
      <c r="Q26" s="250">
        <f t="shared" si="3"/>
        <v>1.125</v>
      </c>
      <c r="R26" s="250">
        <f t="shared" si="0"/>
        <v>1.125</v>
      </c>
      <c r="S26" s="227"/>
      <c r="T26" s="224"/>
      <c r="V26" s="224"/>
    </row>
    <row r="27" spans="1:22" s="229" customFormat="1" ht="13.5" customHeight="1">
      <c r="A27" s="385"/>
      <c r="B27" s="246" t="s">
        <v>300</v>
      </c>
      <c r="C27" s="247" t="s">
        <v>215</v>
      </c>
      <c r="D27" s="364">
        <v>2</v>
      </c>
      <c r="E27" s="364" t="s">
        <v>12</v>
      </c>
      <c r="F27" s="364">
        <v>8</v>
      </c>
      <c r="G27" s="248">
        <v>30</v>
      </c>
      <c r="H27" s="248">
        <f t="shared" si="1"/>
        <v>18</v>
      </c>
      <c r="I27" s="364">
        <v>15</v>
      </c>
      <c r="J27" s="248">
        <f t="shared" si="2"/>
        <v>9</v>
      </c>
      <c r="K27" s="364">
        <v>15</v>
      </c>
      <c r="L27" s="248">
        <f>(K27*0.6)</f>
        <v>9</v>
      </c>
      <c r="M27" s="364"/>
      <c r="N27" s="248"/>
      <c r="O27" s="256"/>
      <c r="P27" s="248"/>
      <c r="Q27" s="250">
        <f t="shared" si="3"/>
        <v>1.125</v>
      </c>
      <c r="R27" s="250">
        <f t="shared" si="0"/>
        <v>1.125</v>
      </c>
      <c r="S27" s="227">
        <v>1</v>
      </c>
      <c r="T27" s="224"/>
      <c r="V27" s="224"/>
    </row>
    <row r="28" spans="1:22" s="229" customFormat="1" ht="13.5" customHeight="1">
      <c r="A28" s="385"/>
      <c r="B28" s="246" t="s">
        <v>301</v>
      </c>
      <c r="C28" s="247" t="s">
        <v>217</v>
      </c>
      <c r="D28" s="364">
        <v>2</v>
      </c>
      <c r="E28" s="364" t="s">
        <v>12</v>
      </c>
      <c r="F28" s="364">
        <v>8</v>
      </c>
      <c r="G28" s="248">
        <v>30</v>
      </c>
      <c r="H28" s="248">
        <f t="shared" si="1"/>
        <v>18</v>
      </c>
      <c r="I28" s="364">
        <v>15</v>
      </c>
      <c r="J28" s="248">
        <f t="shared" si="2"/>
        <v>9</v>
      </c>
      <c r="K28" s="364">
        <v>15</v>
      </c>
      <c r="L28" s="248">
        <f>(K28*0.6)</f>
        <v>9</v>
      </c>
      <c r="M28" s="364"/>
      <c r="N28" s="248"/>
      <c r="O28" s="256"/>
      <c r="P28" s="248"/>
      <c r="Q28" s="250">
        <f t="shared" si="3"/>
        <v>1.125</v>
      </c>
      <c r="R28" s="250">
        <f t="shared" si="0"/>
        <v>1.125</v>
      </c>
      <c r="S28" s="227">
        <v>1</v>
      </c>
      <c r="T28" s="224"/>
      <c r="V28" s="224"/>
    </row>
    <row r="29" spans="1:22" s="229" customFormat="1" ht="13.5" customHeight="1">
      <c r="A29" s="385"/>
      <c r="B29" s="246"/>
      <c r="C29" s="257" t="s">
        <v>216</v>
      </c>
      <c r="D29" s="364">
        <v>3</v>
      </c>
      <c r="E29" s="364" t="s">
        <v>12</v>
      </c>
      <c r="F29" s="364">
        <v>8</v>
      </c>
      <c r="G29" s="248">
        <v>30</v>
      </c>
      <c r="H29" s="248">
        <f t="shared" si="1"/>
        <v>18</v>
      </c>
      <c r="I29" s="248">
        <v>15</v>
      </c>
      <c r="J29" s="248">
        <f t="shared" si="2"/>
        <v>9</v>
      </c>
      <c r="K29" s="248">
        <v>5</v>
      </c>
      <c r="L29" s="248">
        <f>(K29*0.6)</f>
        <v>3</v>
      </c>
      <c r="M29" s="249">
        <v>10</v>
      </c>
      <c r="N29" s="248">
        <f>(M29*0.6)</f>
        <v>6</v>
      </c>
      <c r="O29" s="248"/>
      <c r="P29" s="248"/>
      <c r="Q29" s="250">
        <f t="shared" si="3"/>
        <v>1.125</v>
      </c>
      <c r="R29" s="250">
        <f t="shared" si="0"/>
        <v>1.125</v>
      </c>
      <c r="S29" s="227"/>
      <c r="T29" s="224"/>
      <c r="V29" s="224"/>
    </row>
    <row r="30" spans="1:22" s="229" customFormat="1" ht="12" customHeight="1">
      <c r="A30" s="386"/>
      <c r="B30" s="251"/>
      <c r="C30" s="332" t="s">
        <v>14</v>
      </c>
      <c r="D30" s="361">
        <f>SUM(D22:D29)</f>
        <v>30</v>
      </c>
      <c r="E30" s="330"/>
      <c r="F30" s="360">
        <v>8</v>
      </c>
      <c r="G30" s="333">
        <v>390</v>
      </c>
      <c r="H30" s="331">
        <f>SUM(H22:H29)</f>
        <v>222</v>
      </c>
      <c r="I30" s="333">
        <v>150</v>
      </c>
      <c r="J30" s="331">
        <f>SUM(J22:J29)</f>
        <v>90</v>
      </c>
      <c r="K30" s="333">
        <v>80</v>
      </c>
      <c r="L30" s="331">
        <f>SUM(L22:L29)</f>
        <v>57</v>
      </c>
      <c r="M30" s="333">
        <v>160</v>
      </c>
      <c r="N30" s="331">
        <f>SUM(N22:N29)</f>
        <v>75</v>
      </c>
      <c r="O30" s="333">
        <v>0</v>
      </c>
      <c r="P30" s="331">
        <f>SUM(P22:P29)</f>
        <v>0</v>
      </c>
      <c r="Q30" s="339">
        <f>SUM(Q22:Q29)</f>
        <v>11.25</v>
      </c>
      <c r="R30" s="339">
        <f>SUM(R22:R29)</f>
        <v>16.5</v>
      </c>
      <c r="S30" s="227"/>
      <c r="T30" s="224"/>
      <c r="U30" s="236">
        <f>(Q30+R30)</f>
        <v>27.75</v>
      </c>
      <c r="V30" s="224"/>
    </row>
    <row r="31" spans="1:23" s="229" customFormat="1" ht="12" customHeight="1">
      <c r="A31" s="384">
        <v>4</v>
      </c>
      <c r="B31" s="251"/>
      <c r="C31" s="247" t="s">
        <v>24</v>
      </c>
      <c r="D31" s="364">
        <v>5</v>
      </c>
      <c r="E31" s="364" t="s">
        <v>9</v>
      </c>
      <c r="F31" s="364">
        <v>8</v>
      </c>
      <c r="G31" s="248">
        <v>60</v>
      </c>
      <c r="H31" s="248">
        <v>44</v>
      </c>
      <c r="I31" s="248">
        <v>30</v>
      </c>
      <c r="J31" s="248">
        <f t="shared" si="2"/>
        <v>18</v>
      </c>
      <c r="K31" s="248">
        <v>10</v>
      </c>
      <c r="L31" s="248">
        <v>14</v>
      </c>
      <c r="M31" s="249">
        <v>20</v>
      </c>
      <c r="N31" s="248">
        <f>(M31*0.6)</f>
        <v>12</v>
      </c>
      <c r="O31" s="248"/>
      <c r="P31" s="248"/>
      <c r="Q31" s="250">
        <f t="shared" si="3"/>
        <v>2.25</v>
      </c>
      <c r="R31" s="250">
        <f t="shared" si="0"/>
        <v>3.25</v>
      </c>
      <c r="S31" s="227"/>
      <c r="T31" s="224" t="s">
        <v>409</v>
      </c>
      <c r="V31" s="229">
        <v>8</v>
      </c>
      <c r="W31" s="224" t="s">
        <v>428</v>
      </c>
    </row>
    <row r="32" spans="1:22" s="229" customFormat="1" ht="13.5" customHeight="1">
      <c r="A32" s="385"/>
      <c r="B32" s="246" t="s">
        <v>259</v>
      </c>
      <c r="C32" s="247" t="s">
        <v>424</v>
      </c>
      <c r="D32" s="364">
        <v>7</v>
      </c>
      <c r="E32" s="364" t="s">
        <v>9</v>
      </c>
      <c r="F32" s="364">
        <v>8</v>
      </c>
      <c r="G32" s="248">
        <v>90</v>
      </c>
      <c r="H32" s="248">
        <f t="shared" si="1"/>
        <v>54</v>
      </c>
      <c r="I32" s="248">
        <v>30</v>
      </c>
      <c r="J32" s="248">
        <f t="shared" si="2"/>
        <v>18</v>
      </c>
      <c r="K32" s="248">
        <v>15</v>
      </c>
      <c r="L32" s="248">
        <f>(K32*0.6)</f>
        <v>9</v>
      </c>
      <c r="M32" s="248">
        <v>20</v>
      </c>
      <c r="N32" s="248">
        <f>(M32*0.6)</f>
        <v>12</v>
      </c>
      <c r="O32" s="248">
        <v>25</v>
      </c>
      <c r="P32" s="248">
        <f>(O32*0.6)</f>
        <v>15</v>
      </c>
      <c r="Q32" s="250">
        <f t="shared" si="3"/>
        <v>2.25</v>
      </c>
      <c r="R32" s="250">
        <f t="shared" si="0"/>
        <v>4.5</v>
      </c>
      <c r="S32" s="227">
        <v>0</v>
      </c>
      <c r="T32" s="224" t="s">
        <v>403</v>
      </c>
      <c r="V32" s="224"/>
    </row>
    <row r="33" spans="1:23" s="229" customFormat="1" ht="13.5" customHeight="1">
      <c r="A33" s="385"/>
      <c r="B33" s="246"/>
      <c r="C33" s="247" t="s">
        <v>325</v>
      </c>
      <c r="D33" s="364">
        <v>3</v>
      </c>
      <c r="E33" s="364" t="s">
        <v>9</v>
      </c>
      <c r="F33" s="364">
        <v>8</v>
      </c>
      <c r="G33" s="248">
        <v>45</v>
      </c>
      <c r="H33" s="248">
        <v>31</v>
      </c>
      <c r="I33" s="248">
        <v>15</v>
      </c>
      <c r="J33" s="248">
        <f t="shared" si="2"/>
        <v>9</v>
      </c>
      <c r="K33" s="248">
        <v>10</v>
      </c>
      <c r="L33" s="248">
        <v>10</v>
      </c>
      <c r="M33" s="249">
        <v>20</v>
      </c>
      <c r="N33" s="248">
        <f>(M33*0.6)</f>
        <v>12</v>
      </c>
      <c r="O33" s="248"/>
      <c r="P33" s="248"/>
      <c r="Q33" s="250">
        <f t="shared" si="3"/>
        <v>1.125</v>
      </c>
      <c r="R33" s="250">
        <f t="shared" si="0"/>
        <v>2.75</v>
      </c>
      <c r="S33" s="227">
        <v>0</v>
      </c>
      <c r="T33" s="224" t="s">
        <v>403</v>
      </c>
      <c r="V33" s="224">
        <v>4</v>
      </c>
      <c r="W33" s="229" t="s">
        <v>433</v>
      </c>
    </row>
    <row r="34" spans="1:22" s="229" customFormat="1" ht="13.5" customHeight="1">
      <c r="A34" s="385"/>
      <c r="B34" s="246" t="s">
        <v>306</v>
      </c>
      <c r="C34" s="247" t="s">
        <v>176</v>
      </c>
      <c r="D34" s="364">
        <v>2</v>
      </c>
      <c r="E34" s="364" t="s">
        <v>9</v>
      </c>
      <c r="F34" s="364">
        <v>8</v>
      </c>
      <c r="G34" s="248">
        <v>30</v>
      </c>
      <c r="H34" s="248">
        <v>15</v>
      </c>
      <c r="I34" s="248"/>
      <c r="J34" s="248"/>
      <c r="K34" s="248"/>
      <c r="L34" s="248"/>
      <c r="M34" s="248">
        <v>30</v>
      </c>
      <c r="N34" s="248">
        <v>15</v>
      </c>
      <c r="O34" s="248"/>
      <c r="P34" s="248"/>
      <c r="Q34" s="250">
        <f t="shared" si="3"/>
        <v>0</v>
      </c>
      <c r="R34" s="250">
        <f t="shared" si="0"/>
        <v>1.875</v>
      </c>
      <c r="S34" s="227"/>
      <c r="T34" s="224"/>
      <c r="V34" s="224"/>
    </row>
    <row r="35" spans="1:22" s="229" customFormat="1" ht="13.5" customHeight="1">
      <c r="A35" s="385"/>
      <c r="B35" s="246"/>
      <c r="C35" s="247" t="s">
        <v>439</v>
      </c>
      <c r="D35" s="364">
        <v>2</v>
      </c>
      <c r="E35" s="364" t="s">
        <v>12</v>
      </c>
      <c r="F35" s="364">
        <v>8</v>
      </c>
      <c r="G35" s="248"/>
      <c r="H35" s="248">
        <v>18</v>
      </c>
      <c r="I35" s="248"/>
      <c r="J35" s="248">
        <v>18</v>
      </c>
      <c r="K35" s="248"/>
      <c r="L35" s="248"/>
      <c r="M35" s="249"/>
      <c r="N35" s="248"/>
      <c r="O35" s="248"/>
      <c r="P35" s="248"/>
      <c r="Q35" s="250">
        <f>(J35/F35)</f>
        <v>2.25</v>
      </c>
      <c r="R35" s="250">
        <v>0</v>
      </c>
      <c r="S35" s="227"/>
      <c r="T35" s="224"/>
      <c r="V35" s="224"/>
    </row>
    <row r="36" spans="1:22" s="229" customFormat="1" ht="13.5" customHeight="1">
      <c r="A36" s="385"/>
      <c r="B36" s="246" t="s">
        <v>304</v>
      </c>
      <c r="C36" s="247" t="s">
        <v>220</v>
      </c>
      <c r="D36" s="364">
        <v>2</v>
      </c>
      <c r="E36" s="364" t="s">
        <v>12</v>
      </c>
      <c r="F36" s="364">
        <v>8</v>
      </c>
      <c r="G36" s="248">
        <v>30</v>
      </c>
      <c r="H36" s="248">
        <f t="shared" si="1"/>
        <v>18</v>
      </c>
      <c r="I36" s="248">
        <v>15</v>
      </c>
      <c r="J36" s="248">
        <f t="shared" si="2"/>
        <v>9</v>
      </c>
      <c r="K36" s="248">
        <v>15</v>
      </c>
      <c r="L36" s="248">
        <v>3</v>
      </c>
      <c r="M36" s="248"/>
      <c r="N36" s="248">
        <v>6</v>
      </c>
      <c r="O36" s="248"/>
      <c r="P36" s="248"/>
      <c r="Q36" s="250">
        <f t="shared" si="3"/>
        <v>1.125</v>
      </c>
      <c r="R36" s="250">
        <f t="shared" si="0"/>
        <v>1.125</v>
      </c>
      <c r="S36" s="227">
        <v>1</v>
      </c>
      <c r="T36" s="224"/>
      <c r="V36" s="224"/>
    </row>
    <row r="37" spans="1:22" s="229" customFormat="1" ht="13.5" customHeight="1">
      <c r="A37" s="385"/>
      <c r="B37" s="246" t="s">
        <v>305</v>
      </c>
      <c r="C37" s="247" t="s">
        <v>219</v>
      </c>
      <c r="D37" s="364">
        <v>2</v>
      </c>
      <c r="E37" s="364" t="s">
        <v>12</v>
      </c>
      <c r="F37" s="364">
        <v>8</v>
      </c>
      <c r="G37" s="248">
        <v>30</v>
      </c>
      <c r="H37" s="248">
        <f t="shared" si="1"/>
        <v>18</v>
      </c>
      <c r="I37" s="248">
        <v>15</v>
      </c>
      <c r="J37" s="248">
        <f t="shared" si="2"/>
        <v>9</v>
      </c>
      <c r="K37" s="248">
        <v>15</v>
      </c>
      <c r="L37" s="248">
        <v>3</v>
      </c>
      <c r="M37" s="248"/>
      <c r="N37" s="248">
        <v>6</v>
      </c>
      <c r="O37" s="248"/>
      <c r="P37" s="248"/>
      <c r="Q37" s="250">
        <f t="shared" si="3"/>
        <v>1.125</v>
      </c>
      <c r="R37" s="250">
        <f t="shared" si="0"/>
        <v>1.125</v>
      </c>
      <c r="S37" s="227">
        <v>1</v>
      </c>
      <c r="T37" s="224"/>
      <c r="V37" s="224"/>
    </row>
    <row r="38" spans="1:22" s="229" customFormat="1" ht="13.5" customHeight="1">
      <c r="A38" s="385"/>
      <c r="B38" s="246"/>
      <c r="C38" s="239" t="s">
        <v>218</v>
      </c>
      <c r="D38" s="364">
        <v>3</v>
      </c>
      <c r="E38" s="364" t="s">
        <v>12</v>
      </c>
      <c r="F38" s="364">
        <v>8</v>
      </c>
      <c r="G38" s="248">
        <v>45</v>
      </c>
      <c r="H38" s="248">
        <f t="shared" si="1"/>
        <v>27</v>
      </c>
      <c r="I38" s="248">
        <v>15</v>
      </c>
      <c r="J38" s="248">
        <f t="shared" si="2"/>
        <v>9</v>
      </c>
      <c r="K38" s="248">
        <v>15</v>
      </c>
      <c r="L38" s="248">
        <f>(K38*0.6)</f>
        <v>9</v>
      </c>
      <c r="M38" s="248">
        <v>10</v>
      </c>
      <c r="N38" s="248">
        <f>(M38*0.6)</f>
        <v>6</v>
      </c>
      <c r="O38" s="248">
        <v>5</v>
      </c>
      <c r="P38" s="248">
        <f>(O38*0.6)</f>
        <v>3</v>
      </c>
      <c r="Q38" s="250">
        <f t="shared" si="3"/>
        <v>1.125</v>
      </c>
      <c r="R38" s="250">
        <f t="shared" si="0"/>
        <v>2.25</v>
      </c>
      <c r="S38" s="227"/>
      <c r="T38" s="224"/>
      <c r="V38" s="224"/>
    </row>
    <row r="39" spans="1:22" s="229" customFormat="1" ht="13.5" customHeight="1">
      <c r="A39" s="385"/>
      <c r="B39" s="246" t="s">
        <v>266</v>
      </c>
      <c r="C39" s="247" t="s">
        <v>31</v>
      </c>
      <c r="D39" s="364">
        <v>4</v>
      </c>
      <c r="E39" s="364" t="s">
        <v>9</v>
      </c>
      <c r="F39" s="364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50"/>
      <c r="R39" s="250"/>
      <c r="S39" s="231">
        <v>0</v>
      </c>
      <c r="T39" s="224"/>
      <c r="V39" s="224"/>
    </row>
    <row r="40" spans="1:22" s="229" customFormat="1" ht="12" customHeight="1">
      <c r="A40" s="386"/>
      <c r="B40" s="251"/>
      <c r="C40" s="328" t="s">
        <v>14</v>
      </c>
      <c r="D40" s="360">
        <f>SUM(D31:D39)</f>
        <v>30</v>
      </c>
      <c r="E40" s="360"/>
      <c r="F40" s="360">
        <v>8</v>
      </c>
      <c r="G40" s="331">
        <v>330</v>
      </c>
      <c r="H40" s="331">
        <f>SUM(H31:H39)</f>
        <v>225</v>
      </c>
      <c r="I40" s="331">
        <v>120</v>
      </c>
      <c r="J40" s="331">
        <f>SUM(J31:J39)</f>
        <v>90</v>
      </c>
      <c r="K40" s="331">
        <v>80</v>
      </c>
      <c r="L40" s="331">
        <f>SUM(L31:L39)</f>
        <v>48</v>
      </c>
      <c r="M40" s="331">
        <v>100</v>
      </c>
      <c r="N40" s="331">
        <f>SUM(N31:N39)</f>
        <v>69</v>
      </c>
      <c r="O40" s="331">
        <v>30</v>
      </c>
      <c r="P40" s="331">
        <f>SUM(P31:P39)</f>
        <v>18</v>
      </c>
      <c r="Q40" s="338">
        <f>SUM(Q31:Q39)</f>
        <v>11.25</v>
      </c>
      <c r="R40" s="338">
        <f>SUM(R31:R39)</f>
        <v>16.875</v>
      </c>
      <c r="S40" s="227"/>
      <c r="T40" s="224"/>
      <c r="U40" s="236">
        <f>(Q40+R40)</f>
        <v>28.125</v>
      </c>
      <c r="V40" s="224"/>
    </row>
    <row r="41" spans="1:22" s="229" customFormat="1" ht="12" customHeight="1" hidden="1">
      <c r="A41" s="329"/>
      <c r="B41" s="251"/>
      <c r="C41" s="258" t="s">
        <v>178</v>
      </c>
      <c r="D41" s="252">
        <f>SUM(D40,D30,D21,D14)</f>
        <v>120</v>
      </c>
      <c r="E41" s="253"/>
      <c r="F41" s="253"/>
      <c r="G41" s="254">
        <v>1520</v>
      </c>
      <c r="H41" s="254">
        <f>SUM(H14,H21,H30,H40)</f>
        <v>888</v>
      </c>
      <c r="I41" s="254">
        <v>590</v>
      </c>
      <c r="J41" s="254">
        <f>SUM(J14,J21,J30,J40)</f>
        <v>354</v>
      </c>
      <c r="K41" s="254">
        <v>325</v>
      </c>
      <c r="L41" s="254">
        <f>SUM(L14,L21,L30,L40)</f>
        <v>157</v>
      </c>
      <c r="M41" s="254">
        <v>535</v>
      </c>
      <c r="N41" s="254">
        <f>SUM(N14,N21,N30,N40)</f>
        <v>341</v>
      </c>
      <c r="O41" s="254">
        <v>70</v>
      </c>
      <c r="P41" s="254">
        <f>SUM(P14,P21,P30,P40)</f>
        <v>36</v>
      </c>
      <c r="Q41" s="255"/>
      <c r="R41" s="255"/>
      <c r="S41" s="227"/>
      <c r="T41" s="224"/>
      <c r="V41" s="224"/>
    </row>
    <row r="42" spans="1:22" s="229" customFormat="1" ht="49.5" customHeight="1" hidden="1">
      <c r="A42" s="323" t="s">
        <v>0</v>
      </c>
      <c r="B42" s="259" t="s">
        <v>105</v>
      </c>
      <c r="C42" s="258" t="s">
        <v>1</v>
      </c>
      <c r="D42" s="241" t="s">
        <v>5</v>
      </c>
      <c r="E42" s="242" t="s">
        <v>163</v>
      </c>
      <c r="F42" s="359" t="s">
        <v>388</v>
      </c>
      <c r="G42" s="242" t="s">
        <v>167</v>
      </c>
      <c r="H42" s="242" t="s">
        <v>167</v>
      </c>
      <c r="I42" s="260" t="s">
        <v>2</v>
      </c>
      <c r="J42" s="260" t="s">
        <v>2</v>
      </c>
      <c r="K42" s="243" t="s">
        <v>164</v>
      </c>
      <c r="L42" s="243" t="s">
        <v>164</v>
      </c>
      <c r="M42" s="243" t="s">
        <v>165</v>
      </c>
      <c r="N42" s="244" t="s">
        <v>165</v>
      </c>
      <c r="O42" s="242" t="s">
        <v>166</v>
      </c>
      <c r="P42" s="242" t="s">
        <v>166</v>
      </c>
      <c r="Q42" s="245" t="s">
        <v>3</v>
      </c>
      <c r="R42" s="245" t="s">
        <v>4</v>
      </c>
      <c r="S42" s="227"/>
      <c r="T42" s="224"/>
      <c r="V42" s="224"/>
    </row>
    <row r="43" spans="1:23" s="229" customFormat="1" ht="13.5" customHeight="1">
      <c r="A43" s="384">
        <v>5</v>
      </c>
      <c r="B43" s="246" t="s">
        <v>258</v>
      </c>
      <c r="C43" s="247" t="s">
        <v>28</v>
      </c>
      <c r="D43" s="364">
        <v>6</v>
      </c>
      <c r="E43" s="364" t="s">
        <v>9</v>
      </c>
      <c r="F43" s="364">
        <v>8</v>
      </c>
      <c r="G43" s="248">
        <v>90</v>
      </c>
      <c r="H43" s="248">
        <v>45</v>
      </c>
      <c r="I43" s="248">
        <v>30</v>
      </c>
      <c r="J43" s="248">
        <f t="shared" si="2"/>
        <v>18</v>
      </c>
      <c r="K43" s="248">
        <v>15</v>
      </c>
      <c r="L43" s="248">
        <v>10</v>
      </c>
      <c r="M43" s="248">
        <v>45</v>
      </c>
      <c r="N43" s="248">
        <v>17</v>
      </c>
      <c r="O43" s="248"/>
      <c r="P43" s="248"/>
      <c r="Q43" s="250">
        <f aca="true" t="shared" si="4" ref="Q43:Q60">(J43/F43)</f>
        <v>2.25</v>
      </c>
      <c r="R43" s="250">
        <f aca="true" t="shared" si="5" ref="R43:R59">SUM(L43,N43,P43)/F43</f>
        <v>3.375</v>
      </c>
      <c r="S43" s="227">
        <v>0</v>
      </c>
      <c r="T43" s="224" t="s">
        <v>409</v>
      </c>
      <c r="V43" s="224">
        <v>6</v>
      </c>
      <c r="W43" s="229" t="s">
        <v>432</v>
      </c>
    </row>
    <row r="44" spans="1:22" s="229" customFormat="1" ht="13.5" customHeight="1">
      <c r="A44" s="387"/>
      <c r="B44" s="246" t="s">
        <v>271</v>
      </c>
      <c r="C44" s="247" t="s">
        <v>36</v>
      </c>
      <c r="D44" s="364">
        <v>2</v>
      </c>
      <c r="E44" s="364" t="s">
        <v>9</v>
      </c>
      <c r="F44" s="364">
        <v>8</v>
      </c>
      <c r="G44" s="248">
        <v>30</v>
      </c>
      <c r="H44" s="248">
        <f t="shared" si="1"/>
        <v>18</v>
      </c>
      <c r="I44" s="248">
        <v>15</v>
      </c>
      <c r="J44" s="248">
        <f t="shared" si="2"/>
        <v>9</v>
      </c>
      <c r="K44" s="248"/>
      <c r="L44" s="248">
        <v>3</v>
      </c>
      <c r="M44" s="249">
        <v>15</v>
      </c>
      <c r="N44" s="248">
        <v>6</v>
      </c>
      <c r="O44" s="248"/>
      <c r="P44" s="248"/>
      <c r="Q44" s="250">
        <f t="shared" si="4"/>
        <v>1.125</v>
      </c>
      <c r="R44" s="250">
        <f t="shared" si="5"/>
        <v>1.125</v>
      </c>
      <c r="S44" s="227">
        <v>0</v>
      </c>
      <c r="T44" s="224" t="s">
        <v>405</v>
      </c>
      <c r="V44" s="224"/>
    </row>
    <row r="45" spans="1:22" s="229" customFormat="1" ht="13.5" customHeight="1">
      <c r="A45" s="387"/>
      <c r="B45" s="246"/>
      <c r="C45" s="247" t="s">
        <v>400</v>
      </c>
      <c r="D45" s="364">
        <v>5</v>
      </c>
      <c r="E45" s="364" t="s">
        <v>9</v>
      </c>
      <c r="F45" s="364">
        <v>8</v>
      </c>
      <c r="G45" s="248">
        <v>60</v>
      </c>
      <c r="H45" s="248">
        <f t="shared" si="1"/>
        <v>36</v>
      </c>
      <c r="I45" s="248">
        <v>30</v>
      </c>
      <c r="J45" s="248">
        <f t="shared" si="2"/>
        <v>18</v>
      </c>
      <c r="K45" s="248">
        <v>5</v>
      </c>
      <c r="L45" s="248">
        <f>(K45*0.6)</f>
        <v>3</v>
      </c>
      <c r="M45" s="249">
        <v>10</v>
      </c>
      <c r="N45" s="248">
        <f>(M45*0.6)</f>
        <v>6</v>
      </c>
      <c r="O45" s="248">
        <v>15</v>
      </c>
      <c r="P45" s="248">
        <f>(O45*0.6)</f>
        <v>9</v>
      </c>
      <c r="Q45" s="250">
        <f t="shared" si="4"/>
        <v>2.25</v>
      </c>
      <c r="R45" s="250">
        <f t="shared" si="5"/>
        <v>2.25</v>
      </c>
      <c r="S45" s="227"/>
      <c r="T45" s="224" t="s">
        <v>403</v>
      </c>
      <c r="V45" s="224"/>
    </row>
    <row r="46" spans="1:22" s="229" customFormat="1" ht="13.5" customHeight="1">
      <c r="A46" s="387"/>
      <c r="B46" s="261" t="s">
        <v>307</v>
      </c>
      <c r="C46" s="262" t="s">
        <v>401</v>
      </c>
      <c r="D46" s="364">
        <v>5</v>
      </c>
      <c r="E46" s="364" t="s">
        <v>12</v>
      </c>
      <c r="F46" s="364">
        <v>8</v>
      </c>
      <c r="G46" s="248">
        <v>60</v>
      </c>
      <c r="H46" s="248">
        <f t="shared" si="1"/>
        <v>36</v>
      </c>
      <c r="I46" s="248">
        <v>30</v>
      </c>
      <c r="J46" s="248">
        <f t="shared" si="2"/>
        <v>18</v>
      </c>
      <c r="K46" s="248">
        <v>10</v>
      </c>
      <c r="L46" s="248">
        <f>(K46*0.6)</f>
        <v>6</v>
      </c>
      <c r="M46" s="249">
        <v>10</v>
      </c>
      <c r="N46" s="248">
        <f>(M46*0.6)</f>
        <v>6</v>
      </c>
      <c r="O46" s="248">
        <v>10</v>
      </c>
      <c r="P46" s="248">
        <f>(O46*0.6)</f>
        <v>6</v>
      </c>
      <c r="Q46" s="250">
        <f t="shared" si="4"/>
        <v>2.25</v>
      </c>
      <c r="R46" s="250">
        <f t="shared" si="5"/>
        <v>2.25</v>
      </c>
      <c r="S46" s="227"/>
      <c r="T46" s="224" t="s">
        <v>435</v>
      </c>
      <c r="V46" s="224"/>
    </row>
    <row r="47" spans="1:23" s="229" customFormat="1" ht="13.5" customHeight="1">
      <c r="A47" s="387"/>
      <c r="B47" s="261"/>
      <c r="C47" s="247" t="s">
        <v>348</v>
      </c>
      <c r="D47" s="364">
        <v>4</v>
      </c>
      <c r="E47" s="364" t="s">
        <v>12</v>
      </c>
      <c r="F47" s="364">
        <v>8</v>
      </c>
      <c r="G47" s="248">
        <v>45</v>
      </c>
      <c r="H47" s="248">
        <v>30</v>
      </c>
      <c r="I47" s="248">
        <v>15</v>
      </c>
      <c r="J47" s="248">
        <f t="shared" si="2"/>
        <v>9</v>
      </c>
      <c r="K47" s="248">
        <v>5</v>
      </c>
      <c r="L47" s="248">
        <v>6</v>
      </c>
      <c r="M47" s="249">
        <v>10</v>
      </c>
      <c r="N47" s="248">
        <f>(M47*0.6)</f>
        <v>6</v>
      </c>
      <c r="O47" s="248">
        <v>15</v>
      </c>
      <c r="P47" s="248">
        <f>(O47*0.6)</f>
        <v>9</v>
      </c>
      <c r="Q47" s="250">
        <f t="shared" si="4"/>
        <v>1.125</v>
      </c>
      <c r="R47" s="250">
        <f t="shared" si="5"/>
        <v>2.625</v>
      </c>
      <c r="S47" s="227">
        <v>0</v>
      </c>
      <c r="T47" s="224" t="s">
        <v>403</v>
      </c>
      <c r="V47" s="224">
        <v>3</v>
      </c>
      <c r="W47" s="229" t="s">
        <v>431</v>
      </c>
    </row>
    <row r="48" spans="1:22" s="229" customFormat="1" ht="13.5" customHeight="1">
      <c r="A48" s="387"/>
      <c r="B48" s="263" t="s">
        <v>308</v>
      </c>
      <c r="C48" s="239" t="s">
        <v>458</v>
      </c>
      <c r="D48" s="364">
        <v>4</v>
      </c>
      <c r="E48" s="364" t="s">
        <v>12</v>
      </c>
      <c r="F48" s="364">
        <v>8</v>
      </c>
      <c r="G48" s="248">
        <v>30</v>
      </c>
      <c r="H48" s="248">
        <v>33</v>
      </c>
      <c r="I48" s="248">
        <v>15</v>
      </c>
      <c r="J48" s="248">
        <v>12</v>
      </c>
      <c r="K48" s="248">
        <v>5</v>
      </c>
      <c r="L48" s="248">
        <v>9</v>
      </c>
      <c r="M48" s="249">
        <v>10</v>
      </c>
      <c r="N48" s="248">
        <v>12</v>
      </c>
      <c r="O48" s="248"/>
      <c r="P48" s="248"/>
      <c r="Q48" s="250">
        <f t="shared" si="4"/>
        <v>1.5</v>
      </c>
      <c r="R48" s="250">
        <f t="shared" si="5"/>
        <v>2.625</v>
      </c>
      <c r="S48" s="227"/>
      <c r="T48" s="224"/>
      <c r="V48" s="224"/>
    </row>
    <row r="49" spans="1:22" s="229" customFormat="1" ht="13.5" customHeight="1">
      <c r="A49" s="387"/>
      <c r="B49" s="263" t="s">
        <v>287</v>
      </c>
      <c r="C49" s="247" t="s">
        <v>359</v>
      </c>
      <c r="D49" s="364">
        <v>3</v>
      </c>
      <c r="E49" s="364" t="s">
        <v>12</v>
      </c>
      <c r="F49" s="364">
        <v>8</v>
      </c>
      <c r="G49" s="248">
        <v>45</v>
      </c>
      <c r="H49" s="248">
        <f t="shared" si="1"/>
        <v>27</v>
      </c>
      <c r="I49" s="248">
        <v>15</v>
      </c>
      <c r="J49" s="248">
        <f t="shared" si="2"/>
        <v>9</v>
      </c>
      <c r="K49" s="248"/>
      <c r="L49" s="248">
        <v>6</v>
      </c>
      <c r="M49" s="249">
        <v>30</v>
      </c>
      <c r="N49" s="248">
        <v>12</v>
      </c>
      <c r="O49" s="248"/>
      <c r="P49" s="248"/>
      <c r="Q49" s="250">
        <f t="shared" si="4"/>
        <v>1.125</v>
      </c>
      <c r="R49" s="250">
        <f t="shared" si="5"/>
        <v>2.25</v>
      </c>
      <c r="S49" s="227"/>
      <c r="T49" s="224"/>
      <c r="V49" s="224"/>
    </row>
    <row r="50" spans="1:22" s="234" customFormat="1" ht="27.75" customHeight="1">
      <c r="A50" s="387"/>
      <c r="B50" s="264" t="s">
        <v>286</v>
      </c>
      <c r="C50" s="239" t="s">
        <v>321</v>
      </c>
      <c r="D50" s="364">
        <v>1</v>
      </c>
      <c r="E50" s="364" t="s">
        <v>12</v>
      </c>
      <c r="F50" s="364">
        <v>8</v>
      </c>
      <c r="G50" s="248">
        <v>15</v>
      </c>
      <c r="H50" s="248">
        <f t="shared" si="1"/>
        <v>9</v>
      </c>
      <c r="I50" s="248"/>
      <c r="J50" s="248"/>
      <c r="K50" s="248"/>
      <c r="L50" s="248"/>
      <c r="M50" s="249">
        <v>15</v>
      </c>
      <c r="N50" s="248">
        <f>(M50*0.6)</f>
        <v>9</v>
      </c>
      <c r="O50" s="248"/>
      <c r="P50" s="248"/>
      <c r="Q50" s="250">
        <f t="shared" si="4"/>
        <v>0</v>
      </c>
      <c r="R50" s="250">
        <f t="shared" si="5"/>
        <v>1.125</v>
      </c>
      <c r="S50" s="232">
        <v>1</v>
      </c>
      <c r="T50" s="233"/>
      <c r="V50" s="233"/>
    </row>
    <row r="51" spans="1:22" s="234" customFormat="1" ht="12" customHeight="1">
      <c r="A51" s="386"/>
      <c r="B51" s="251"/>
      <c r="C51" s="328" t="s">
        <v>14</v>
      </c>
      <c r="D51" s="360">
        <f>SUM(D43:D50)</f>
        <v>30</v>
      </c>
      <c r="E51" s="360"/>
      <c r="F51" s="360">
        <v>8</v>
      </c>
      <c r="G51" s="331">
        <v>405</v>
      </c>
      <c r="H51" s="331">
        <f>SUM(H43:H50)</f>
        <v>234</v>
      </c>
      <c r="I51" s="331">
        <v>165</v>
      </c>
      <c r="J51" s="331">
        <f>SUM(J43:J50)</f>
        <v>93</v>
      </c>
      <c r="K51" s="331">
        <v>50</v>
      </c>
      <c r="L51" s="331">
        <f>SUM(L43:L50)</f>
        <v>43</v>
      </c>
      <c r="M51" s="331">
        <v>145</v>
      </c>
      <c r="N51" s="331">
        <f>SUM(N43:N50)</f>
        <v>74</v>
      </c>
      <c r="O51" s="331">
        <v>45</v>
      </c>
      <c r="P51" s="331">
        <f>SUM(P43:P50)</f>
        <v>24</v>
      </c>
      <c r="Q51" s="338">
        <f>SUM(Q43:Q50)</f>
        <v>11.625</v>
      </c>
      <c r="R51" s="338">
        <f>SUM(R43:R50)</f>
        <v>17.625</v>
      </c>
      <c r="S51" s="232"/>
      <c r="T51" s="233"/>
      <c r="U51" s="236">
        <f>(Q51+R51)</f>
        <v>29.25</v>
      </c>
      <c r="V51" s="233"/>
    </row>
    <row r="52" spans="1:23" s="229" customFormat="1" ht="13.5" customHeight="1">
      <c r="A52" s="383">
        <v>6</v>
      </c>
      <c r="B52" s="246" t="s">
        <v>274</v>
      </c>
      <c r="C52" s="247" t="s">
        <v>37</v>
      </c>
      <c r="D52" s="364">
        <v>5</v>
      </c>
      <c r="E52" s="364" t="s">
        <v>9</v>
      </c>
      <c r="F52" s="364">
        <v>8</v>
      </c>
      <c r="G52" s="248">
        <v>45</v>
      </c>
      <c r="H52" s="248">
        <v>36</v>
      </c>
      <c r="I52" s="248">
        <v>15</v>
      </c>
      <c r="J52" s="248">
        <f t="shared" si="2"/>
        <v>9</v>
      </c>
      <c r="K52" s="248">
        <v>10</v>
      </c>
      <c r="L52" s="248">
        <v>15</v>
      </c>
      <c r="M52" s="249">
        <v>20</v>
      </c>
      <c r="N52" s="248">
        <f>(M52*0.6)</f>
        <v>12</v>
      </c>
      <c r="O52" s="248"/>
      <c r="P52" s="248"/>
      <c r="Q52" s="250">
        <f t="shared" si="4"/>
        <v>1.125</v>
      </c>
      <c r="R52" s="250">
        <f t="shared" si="5"/>
        <v>3.375</v>
      </c>
      <c r="S52" s="227">
        <v>0</v>
      </c>
      <c r="T52" s="224" t="s">
        <v>404</v>
      </c>
      <c r="V52" s="224">
        <v>9</v>
      </c>
      <c r="W52" s="229" t="s">
        <v>430</v>
      </c>
    </row>
    <row r="53" spans="1:23" s="229" customFormat="1" ht="13.5" customHeight="1">
      <c r="A53" s="383"/>
      <c r="B53" s="246" t="s">
        <v>275</v>
      </c>
      <c r="C53" s="247" t="s">
        <v>399</v>
      </c>
      <c r="D53" s="364">
        <v>8</v>
      </c>
      <c r="E53" s="364" t="s">
        <v>9</v>
      </c>
      <c r="F53" s="364">
        <v>8</v>
      </c>
      <c r="G53" s="248">
        <v>80</v>
      </c>
      <c r="H53" s="248">
        <v>54</v>
      </c>
      <c r="I53" s="248">
        <v>30</v>
      </c>
      <c r="J53" s="248">
        <f t="shared" si="2"/>
        <v>18</v>
      </c>
      <c r="K53" s="248">
        <v>15</v>
      </c>
      <c r="L53" s="248">
        <v>15</v>
      </c>
      <c r="M53" s="249">
        <v>20</v>
      </c>
      <c r="N53" s="248">
        <f>(M53*0.6)</f>
        <v>12</v>
      </c>
      <c r="O53" s="248">
        <v>15</v>
      </c>
      <c r="P53" s="248">
        <f>(O53*0.6)</f>
        <v>9</v>
      </c>
      <c r="Q53" s="250">
        <f t="shared" si="4"/>
        <v>2.25</v>
      </c>
      <c r="R53" s="250">
        <f t="shared" si="5"/>
        <v>4.5</v>
      </c>
      <c r="S53" s="227">
        <v>0</v>
      </c>
      <c r="T53" s="224" t="s">
        <v>403</v>
      </c>
      <c r="V53" s="224">
        <v>6</v>
      </c>
      <c r="W53" s="229" t="s">
        <v>429</v>
      </c>
    </row>
    <row r="54" spans="1:22" s="229" customFormat="1" ht="13.5" customHeight="1">
      <c r="A54" s="383"/>
      <c r="B54" s="246"/>
      <c r="C54" s="247" t="s">
        <v>192</v>
      </c>
      <c r="D54" s="364">
        <v>2</v>
      </c>
      <c r="E54" s="364" t="s">
        <v>12</v>
      </c>
      <c r="F54" s="364">
        <v>8</v>
      </c>
      <c r="G54" s="248"/>
      <c r="H54" s="248">
        <v>18</v>
      </c>
      <c r="I54" s="248"/>
      <c r="J54" s="248">
        <v>9</v>
      </c>
      <c r="K54" s="248"/>
      <c r="L54" s="248">
        <v>6</v>
      </c>
      <c r="M54" s="249"/>
      <c r="N54" s="248"/>
      <c r="O54" s="248"/>
      <c r="P54" s="248">
        <v>3</v>
      </c>
      <c r="Q54" s="250">
        <v>0.9</v>
      </c>
      <c r="R54" s="250">
        <v>0.9</v>
      </c>
      <c r="S54" s="227"/>
      <c r="T54" s="224"/>
      <c r="V54" s="224"/>
    </row>
    <row r="55" spans="1:22" s="229" customFormat="1" ht="13.5" customHeight="1">
      <c r="A55" s="383"/>
      <c r="B55" s="263"/>
      <c r="C55" s="247" t="s">
        <v>369</v>
      </c>
      <c r="D55" s="364">
        <v>2</v>
      </c>
      <c r="E55" s="364" t="s">
        <v>12</v>
      </c>
      <c r="F55" s="364">
        <v>8</v>
      </c>
      <c r="G55" s="248">
        <v>30</v>
      </c>
      <c r="H55" s="248">
        <f t="shared" si="1"/>
        <v>18</v>
      </c>
      <c r="I55" s="248">
        <v>15</v>
      </c>
      <c r="J55" s="248">
        <f t="shared" si="2"/>
        <v>9</v>
      </c>
      <c r="K55" s="248">
        <v>10</v>
      </c>
      <c r="L55" s="248">
        <f>(K55*0.6)</f>
        <v>6</v>
      </c>
      <c r="M55" s="248"/>
      <c r="N55" s="248"/>
      <c r="O55" s="248">
        <v>5</v>
      </c>
      <c r="P55" s="248">
        <f>(O55*0.6)</f>
        <v>3</v>
      </c>
      <c r="Q55" s="250">
        <f t="shared" si="4"/>
        <v>1.125</v>
      </c>
      <c r="R55" s="250">
        <f t="shared" si="5"/>
        <v>1.125</v>
      </c>
      <c r="S55" s="227"/>
      <c r="T55" s="224"/>
      <c r="V55" s="224"/>
    </row>
    <row r="56" spans="1:22" s="229" customFormat="1" ht="12.75">
      <c r="A56" s="383"/>
      <c r="B56" s="263" t="s">
        <v>309</v>
      </c>
      <c r="C56" s="247" t="s">
        <v>370</v>
      </c>
      <c r="D56" s="364">
        <v>2</v>
      </c>
      <c r="E56" s="364" t="s">
        <v>12</v>
      </c>
      <c r="F56" s="364">
        <v>8</v>
      </c>
      <c r="G56" s="248">
        <v>30</v>
      </c>
      <c r="H56" s="248">
        <f t="shared" si="1"/>
        <v>18</v>
      </c>
      <c r="I56" s="248">
        <v>15</v>
      </c>
      <c r="J56" s="248">
        <f t="shared" si="2"/>
        <v>9</v>
      </c>
      <c r="K56" s="248">
        <v>5</v>
      </c>
      <c r="L56" s="248">
        <f>(K56*0.6)</f>
        <v>3</v>
      </c>
      <c r="M56" s="249"/>
      <c r="N56" s="248"/>
      <c r="O56" s="248">
        <v>10</v>
      </c>
      <c r="P56" s="248">
        <f>(O56*0.6)</f>
        <v>6</v>
      </c>
      <c r="Q56" s="250">
        <f t="shared" si="4"/>
        <v>1.125</v>
      </c>
      <c r="R56" s="250">
        <f t="shared" si="5"/>
        <v>1.125</v>
      </c>
      <c r="S56" s="227"/>
      <c r="T56" s="224"/>
      <c r="V56" s="224"/>
    </row>
    <row r="57" spans="1:22" s="229" customFormat="1" ht="13.5" customHeight="1">
      <c r="A57" s="383"/>
      <c r="B57" s="246" t="s">
        <v>283</v>
      </c>
      <c r="C57" s="247" t="s">
        <v>371</v>
      </c>
      <c r="D57" s="364">
        <v>2</v>
      </c>
      <c r="E57" s="364" t="s">
        <v>12</v>
      </c>
      <c r="F57" s="364">
        <v>8</v>
      </c>
      <c r="G57" s="248">
        <v>30</v>
      </c>
      <c r="H57" s="248">
        <f t="shared" si="1"/>
        <v>18</v>
      </c>
      <c r="I57" s="248">
        <v>15</v>
      </c>
      <c r="J57" s="248">
        <f t="shared" si="2"/>
        <v>9</v>
      </c>
      <c r="K57" s="248">
        <v>15</v>
      </c>
      <c r="L57" s="248">
        <f>(K57*0.6)</f>
        <v>9</v>
      </c>
      <c r="M57" s="249"/>
      <c r="N57" s="248"/>
      <c r="O57" s="248"/>
      <c r="P57" s="248"/>
      <c r="Q57" s="250">
        <f t="shared" si="4"/>
        <v>1.125</v>
      </c>
      <c r="R57" s="250">
        <f t="shared" si="5"/>
        <v>1.125</v>
      </c>
      <c r="S57" s="227">
        <v>1</v>
      </c>
      <c r="T57" s="224"/>
      <c r="V57" s="224"/>
    </row>
    <row r="58" spans="1:22" s="229" customFormat="1" ht="13.5" customHeight="1">
      <c r="A58" s="383"/>
      <c r="B58" s="246" t="s">
        <v>284</v>
      </c>
      <c r="C58" s="247" t="s">
        <v>459</v>
      </c>
      <c r="D58" s="364">
        <v>3</v>
      </c>
      <c r="E58" s="364" t="s">
        <v>12</v>
      </c>
      <c r="F58" s="364">
        <v>8</v>
      </c>
      <c r="G58" s="248">
        <v>30</v>
      </c>
      <c r="H58" s="248">
        <f t="shared" si="1"/>
        <v>18</v>
      </c>
      <c r="I58" s="248">
        <v>15</v>
      </c>
      <c r="J58" s="248">
        <f t="shared" si="2"/>
        <v>9</v>
      </c>
      <c r="K58" s="248">
        <v>5</v>
      </c>
      <c r="L58" s="248">
        <f>(K58*0.6)</f>
        <v>3</v>
      </c>
      <c r="M58" s="249">
        <v>10</v>
      </c>
      <c r="N58" s="248">
        <f>(M58*0.6)</f>
        <v>6</v>
      </c>
      <c r="O58" s="248"/>
      <c r="P58" s="248"/>
      <c r="Q58" s="250">
        <f t="shared" si="4"/>
        <v>1.125</v>
      </c>
      <c r="R58" s="250">
        <f t="shared" si="5"/>
        <v>1.125</v>
      </c>
      <c r="S58" s="227">
        <v>1</v>
      </c>
      <c r="T58" s="224"/>
      <c r="V58" s="224"/>
    </row>
    <row r="59" spans="1:22" s="229" customFormat="1" ht="19.5" customHeight="1">
      <c r="A59" s="383"/>
      <c r="B59" s="264" t="s">
        <v>285</v>
      </c>
      <c r="C59" s="239" t="s">
        <v>438</v>
      </c>
      <c r="D59" s="364">
        <v>2</v>
      </c>
      <c r="E59" s="364" t="s">
        <v>12</v>
      </c>
      <c r="F59" s="364">
        <v>8</v>
      </c>
      <c r="G59" s="248">
        <v>30</v>
      </c>
      <c r="H59" s="248">
        <f t="shared" si="1"/>
        <v>18</v>
      </c>
      <c r="I59" s="248"/>
      <c r="J59" s="248"/>
      <c r="K59" s="248"/>
      <c r="L59" s="248"/>
      <c r="M59" s="249">
        <v>30</v>
      </c>
      <c r="N59" s="248">
        <f>(M59*0.6)</f>
        <v>18</v>
      </c>
      <c r="O59" s="248"/>
      <c r="P59" s="248"/>
      <c r="Q59" s="250">
        <f t="shared" si="4"/>
        <v>0</v>
      </c>
      <c r="R59" s="250">
        <f t="shared" si="5"/>
        <v>2.25</v>
      </c>
      <c r="S59" s="232">
        <v>1</v>
      </c>
      <c r="T59" s="224"/>
      <c r="V59" s="224"/>
    </row>
    <row r="60" spans="1:22" s="229" customFormat="1" ht="13.5" customHeight="1">
      <c r="A60" s="383"/>
      <c r="B60" s="246" t="s">
        <v>282</v>
      </c>
      <c r="C60" s="265" t="s">
        <v>472</v>
      </c>
      <c r="D60" s="364">
        <v>4</v>
      </c>
      <c r="E60" s="364" t="s">
        <v>9</v>
      </c>
      <c r="F60" s="364">
        <v>8</v>
      </c>
      <c r="G60" s="248"/>
      <c r="H60" s="248"/>
      <c r="I60" s="248"/>
      <c r="J60" s="248"/>
      <c r="K60" s="248"/>
      <c r="L60" s="248"/>
      <c r="M60" s="249"/>
      <c r="N60" s="248"/>
      <c r="O60" s="248"/>
      <c r="P60" s="248"/>
      <c r="Q60" s="250">
        <f t="shared" si="4"/>
        <v>0</v>
      </c>
      <c r="R60" s="250"/>
      <c r="S60" s="227">
        <v>1</v>
      </c>
      <c r="T60" s="224"/>
      <c r="V60" s="224"/>
    </row>
    <row r="61" spans="1:22" s="229" customFormat="1" ht="12" customHeight="1">
      <c r="A61" s="383"/>
      <c r="B61" s="251"/>
      <c r="C61" s="328" t="s">
        <v>14</v>
      </c>
      <c r="D61" s="360">
        <f>SUM(D52:D60)</f>
        <v>30</v>
      </c>
      <c r="E61" s="360"/>
      <c r="F61" s="360">
        <v>8</v>
      </c>
      <c r="G61" s="331">
        <v>275</v>
      </c>
      <c r="H61" s="331">
        <f>SUM(H52:H60)</f>
        <v>198</v>
      </c>
      <c r="I61" s="331">
        <v>105</v>
      </c>
      <c r="J61" s="331">
        <f>SUM(J52:J60)</f>
        <v>72</v>
      </c>
      <c r="K61" s="331">
        <v>60</v>
      </c>
      <c r="L61" s="331">
        <f>SUM(L52:L60)</f>
        <v>57</v>
      </c>
      <c r="M61" s="331">
        <v>80</v>
      </c>
      <c r="N61" s="331">
        <f>SUM(N52:N60)</f>
        <v>48</v>
      </c>
      <c r="O61" s="331">
        <v>30</v>
      </c>
      <c r="P61" s="331">
        <f>SUM(P52:P60)</f>
        <v>21</v>
      </c>
      <c r="Q61" s="338">
        <f>SUM(Q52:Q60)</f>
        <v>8.775</v>
      </c>
      <c r="R61" s="338">
        <f>SUM(R52:R60)</f>
        <v>15.525</v>
      </c>
      <c r="S61" s="227"/>
      <c r="T61" s="224"/>
      <c r="U61" s="236">
        <f>(Q61+R61)</f>
        <v>24.3</v>
      </c>
      <c r="V61" s="224"/>
    </row>
    <row r="62" spans="1:22" s="229" customFormat="1" ht="37.5" customHeight="1">
      <c r="A62" s="334"/>
      <c r="B62" s="267"/>
      <c r="C62" s="334" t="s">
        <v>160</v>
      </c>
      <c r="D62" s="360">
        <f>D61+D51+D40+D30+D21+D14</f>
        <v>180</v>
      </c>
      <c r="E62" s="360"/>
      <c r="F62" s="360"/>
      <c r="G62" s="331">
        <v>2200</v>
      </c>
      <c r="H62" s="331">
        <f>SUM(H41,H51,H61)</f>
        <v>1320</v>
      </c>
      <c r="I62" s="331">
        <v>860</v>
      </c>
      <c r="J62" s="331">
        <f>SUM(J41,J51,J61)</f>
        <v>519</v>
      </c>
      <c r="K62" s="331">
        <v>435</v>
      </c>
      <c r="L62" s="331">
        <f>SUM(L41,L51,L61)</f>
        <v>257</v>
      </c>
      <c r="M62" s="331">
        <v>760</v>
      </c>
      <c r="N62" s="331">
        <f>SUM(N41,N51,N61)</f>
        <v>463</v>
      </c>
      <c r="O62" s="331">
        <v>145</v>
      </c>
      <c r="P62" s="331">
        <f>SUM(P41,P51,P61)</f>
        <v>81</v>
      </c>
      <c r="Q62" s="268"/>
      <c r="R62" s="268"/>
      <c r="S62" s="227"/>
      <c r="T62" s="224"/>
      <c r="V62" s="224"/>
    </row>
    <row r="63" spans="1:22" s="233" customFormat="1" ht="12" customHeight="1">
      <c r="A63" s="269"/>
      <c r="B63" s="270"/>
      <c r="C63" s="271" t="s">
        <v>42</v>
      </c>
      <c r="D63" s="256"/>
      <c r="E63" s="256"/>
      <c r="F63" s="256"/>
      <c r="G63" s="272"/>
      <c r="H63" s="272"/>
      <c r="I63" s="273">
        <v>0.39090909090909093</v>
      </c>
      <c r="J63" s="273">
        <f>(J62/H62)</f>
        <v>0.3931818181818182</v>
      </c>
      <c r="K63" s="273">
        <v>0.19772727272727272</v>
      </c>
      <c r="L63" s="273">
        <f>(L62/H62)</f>
        <v>0.1946969696969697</v>
      </c>
      <c r="M63" s="273">
        <v>0.34545454545454546</v>
      </c>
      <c r="N63" s="273">
        <f>(N62/H62)</f>
        <v>0.35075757575757577</v>
      </c>
      <c r="O63" s="273">
        <v>0.0659090909090909</v>
      </c>
      <c r="P63" s="273">
        <f>(P62/H62)</f>
        <v>0.06136363636363636</v>
      </c>
      <c r="Q63" s="274"/>
      <c r="R63" s="274"/>
      <c r="S63" s="232"/>
      <c r="U63" s="234"/>
      <c r="V63" s="234">
        <f>SUM(V4:V59)</f>
        <v>36</v>
      </c>
    </row>
    <row r="64" spans="1:21" s="224" customFormat="1" ht="12" customHeight="1" hidden="1">
      <c r="A64" s="237"/>
      <c r="B64" s="237"/>
      <c r="C64" s="275" t="s">
        <v>195</v>
      </c>
      <c r="D64" s="276">
        <f>SUMIF(S4:S60,1,D4:D60)</f>
        <v>28</v>
      </c>
      <c r="E64" s="277">
        <f>D64/D62</f>
        <v>0.15555555555555556</v>
      </c>
      <c r="F64" s="277"/>
      <c r="G64" s="278">
        <f>SUMIF(S4:S60,1,G4:G60)</f>
        <v>330</v>
      </c>
      <c r="H64" s="278"/>
      <c r="I64" s="279">
        <f>G64/G62</f>
        <v>0.15</v>
      </c>
      <c r="J64" s="279"/>
      <c r="K64" s="280"/>
      <c r="L64" s="280"/>
      <c r="M64" s="278"/>
      <c r="N64" s="278"/>
      <c r="O64" s="281"/>
      <c r="P64" s="281"/>
      <c r="Q64" s="282"/>
      <c r="R64" s="282"/>
      <c r="S64" s="227"/>
      <c r="U64" s="229"/>
    </row>
    <row r="65" spans="1:21" s="224" customFormat="1" ht="12" customHeight="1">
      <c r="A65" s="237"/>
      <c r="B65" s="237"/>
      <c r="C65" s="362" t="s">
        <v>208</v>
      </c>
      <c r="D65" s="262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81"/>
      <c r="P65" s="281"/>
      <c r="Q65" s="282"/>
      <c r="R65" s="282"/>
      <c r="S65" s="227"/>
      <c r="U65" s="229"/>
    </row>
    <row r="66" spans="1:21" s="224" customFormat="1" ht="43.5" customHeight="1">
      <c r="A66" s="389" t="s">
        <v>452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227"/>
      <c r="U66" s="229"/>
    </row>
    <row r="67" spans="1:21" s="224" customFormat="1" ht="12" customHeight="1">
      <c r="A67" s="237"/>
      <c r="B67" s="377" t="s">
        <v>159</v>
      </c>
      <c r="C67" s="377"/>
      <c r="D67" s="262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81"/>
      <c r="P67" s="281"/>
      <c r="Q67" s="282"/>
      <c r="R67" s="282"/>
      <c r="S67" s="227"/>
      <c r="U67" s="229"/>
    </row>
    <row r="68" spans="1:21" s="224" customFormat="1" ht="12" customHeight="1">
      <c r="A68" s="237"/>
      <c r="B68" s="237"/>
      <c r="C68" s="238" t="s">
        <v>43</v>
      </c>
      <c r="D68" s="262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81"/>
      <c r="P68" s="281"/>
      <c r="Q68" s="282"/>
      <c r="R68" s="282"/>
      <c r="S68" s="227"/>
      <c r="U68" s="229"/>
    </row>
    <row r="69" spans="1:21" s="224" customFormat="1" ht="12" customHeight="1">
      <c r="A69" s="237"/>
      <c r="B69" s="237"/>
      <c r="C69" s="238" t="s">
        <v>44</v>
      </c>
      <c r="D69" s="262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81"/>
      <c r="P69" s="281"/>
      <c r="Q69" s="282"/>
      <c r="R69" s="282"/>
      <c r="S69" s="227"/>
      <c r="U69" s="229"/>
    </row>
    <row r="70" spans="1:21" s="224" customFormat="1" ht="12" customHeight="1">
      <c r="A70" s="237"/>
      <c r="B70" s="237"/>
      <c r="C70" s="238" t="s">
        <v>45</v>
      </c>
      <c r="D70" s="262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81"/>
      <c r="P70" s="281"/>
      <c r="Q70" s="282"/>
      <c r="R70" s="282"/>
      <c r="S70" s="227"/>
      <c r="U70" s="229"/>
    </row>
    <row r="71" spans="1:21" s="224" customFormat="1" ht="12" customHeight="1">
      <c r="A71" s="237"/>
      <c r="B71" s="237"/>
      <c r="C71" s="238" t="s">
        <v>46</v>
      </c>
      <c r="D71" s="262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81"/>
      <c r="P71" s="281"/>
      <c r="Q71" s="282"/>
      <c r="R71" s="282"/>
      <c r="S71" s="227"/>
      <c r="U71" s="229"/>
    </row>
    <row r="72" spans="1:21" s="224" customFormat="1" ht="12" customHeight="1">
      <c r="A72" s="237"/>
      <c r="B72" s="237"/>
      <c r="C72" s="283"/>
      <c r="D72" s="262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81"/>
      <c r="P72" s="281"/>
      <c r="Q72" s="282"/>
      <c r="R72" s="282"/>
      <c r="S72" s="227"/>
      <c r="U72" s="235"/>
    </row>
    <row r="73" spans="2:18" ht="12.75">
      <c r="B73" s="379" t="s">
        <v>128</v>
      </c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</row>
    <row r="74" spans="1:18" ht="49.5" customHeight="1">
      <c r="A74" s="305" t="s">
        <v>209</v>
      </c>
      <c r="B74" s="306" t="s">
        <v>295</v>
      </c>
      <c r="C74" s="307" t="s">
        <v>18</v>
      </c>
      <c r="D74" s="308" t="s">
        <v>5</v>
      </c>
      <c r="E74" s="309" t="s">
        <v>163</v>
      </c>
      <c r="F74" s="309" t="s">
        <v>388</v>
      </c>
      <c r="G74" s="310" t="s">
        <v>167</v>
      </c>
      <c r="H74" s="309" t="s">
        <v>167</v>
      </c>
      <c r="I74" s="311" t="s">
        <v>2</v>
      </c>
      <c r="J74" s="311" t="s">
        <v>2</v>
      </c>
      <c r="K74" s="312" t="s">
        <v>164</v>
      </c>
      <c r="L74" s="312" t="s">
        <v>164</v>
      </c>
      <c r="M74" s="312" t="s">
        <v>165</v>
      </c>
      <c r="N74" s="312" t="s">
        <v>165</v>
      </c>
      <c r="O74" s="309" t="s">
        <v>166</v>
      </c>
      <c r="P74" s="309" t="s">
        <v>166</v>
      </c>
      <c r="Q74" s="337" t="s">
        <v>3</v>
      </c>
      <c r="R74" s="337" t="s">
        <v>4</v>
      </c>
    </row>
    <row r="75" spans="1:20" ht="12.75">
      <c r="A75" s="368" t="s">
        <v>210</v>
      </c>
      <c r="B75" s="286" t="s">
        <v>233</v>
      </c>
      <c r="C75" s="287" t="s">
        <v>337</v>
      </c>
      <c r="D75" s="288">
        <v>2</v>
      </c>
      <c r="E75" s="288" t="s">
        <v>12</v>
      </c>
      <c r="F75" s="288">
        <v>8</v>
      </c>
      <c r="G75" s="364">
        <v>30</v>
      </c>
      <c r="H75" s="364">
        <f>(G75*0.6)</f>
        <v>18</v>
      </c>
      <c r="I75" s="288">
        <v>30</v>
      </c>
      <c r="J75" s="364">
        <f>(I75*0.6)</f>
        <v>18</v>
      </c>
      <c r="K75" s="288"/>
      <c r="L75" s="364"/>
      <c r="M75" s="288"/>
      <c r="N75" s="364"/>
      <c r="O75" s="288"/>
      <c r="P75" s="364"/>
      <c r="Q75" s="250">
        <f aca="true" t="shared" si="6" ref="Q75:Q110">(J75/F75)</f>
        <v>2.25</v>
      </c>
      <c r="R75" s="289">
        <f>SUM(L75,N75,P75)/F75</f>
        <v>0</v>
      </c>
      <c r="T75" s="4" t="s">
        <v>403</v>
      </c>
    </row>
    <row r="76" spans="1:20" ht="15" customHeight="1">
      <c r="A76" s="368"/>
      <c r="B76" s="246" t="s">
        <v>234</v>
      </c>
      <c r="C76" s="287" t="s">
        <v>335</v>
      </c>
      <c r="D76" s="288">
        <v>2</v>
      </c>
      <c r="E76" s="288" t="s">
        <v>12</v>
      </c>
      <c r="F76" s="288">
        <v>8</v>
      </c>
      <c r="G76" s="364">
        <v>30</v>
      </c>
      <c r="H76" s="364">
        <f aca="true" t="shared" si="7" ref="H76:H110">(G76*0.6)</f>
        <v>18</v>
      </c>
      <c r="I76" s="288">
        <v>30</v>
      </c>
      <c r="J76" s="364">
        <f aca="true" t="shared" si="8" ref="J76:J110">(I76*0.6)</f>
        <v>18</v>
      </c>
      <c r="K76" s="288"/>
      <c r="L76" s="364"/>
      <c r="M76" s="288"/>
      <c r="N76" s="364"/>
      <c r="O76" s="288"/>
      <c r="P76" s="364"/>
      <c r="Q76" s="250">
        <f t="shared" si="6"/>
        <v>2.25</v>
      </c>
      <c r="R76" s="289">
        <f aca="true" t="shared" si="9" ref="R76:R110">SUM(L76,N76,P76)/F76</f>
        <v>0</v>
      </c>
      <c r="T76" s="4" t="s">
        <v>403</v>
      </c>
    </row>
    <row r="77" spans="1:20" ht="15.75" customHeight="1">
      <c r="A77" s="368"/>
      <c r="B77" s="246" t="s">
        <v>235</v>
      </c>
      <c r="C77" s="287" t="s">
        <v>336</v>
      </c>
      <c r="D77" s="288">
        <v>2</v>
      </c>
      <c r="E77" s="288" t="s">
        <v>12</v>
      </c>
      <c r="F77" s="288">
        <v>8</v>
      </c>
      <c r="G77" s="364">
        <v>30</v>
      </c>
      <c r="H77" s="364">
        <f t="shared" si="7"/>
        <v>18</v>
      </c>
      <c r="I77" s="288">
        <v>30</v>
      </c>
      <c r="J77" s="364">
        <f t="shared" si="8"/>
        <v>18</v>
      </c>
      <c r="K77" s="288"/>
      <c r="L77" s="364"/>
      <c r="M77" s="288"/>
      <c r="N77" s="364"/>
      <c r="O77" s="288"/>
      <c r="P77" s="364"/>
      <c r="Q77" s="250">
        <f t="shared" si="6"/>
        <v>2.25</v>
      </c>
      <c r="R77" s="289">
        <f t="shared" si="9"/>
        <v>0</v>
      </c>
      <c r="T77" s="4" t="s">
        <v>411</v>
      </c>
    </row>
    <row r="78" spans="1:20" ht="15.75" customHeight="1">
      <c r="A78" s="369" t="s">
        <v>425</v>
      </c>
      <c r="B78" s="314" t="s">
        <v>245</v>
      </c>
      <c r="C78" s="307" t="s">
        <v>451</v>
      </c>
      <c r="D78" s="315">
        <v>2</v>
      </c>
      <c r="E78" s="315" t="s">
        <v>12</v>
      </c>
      <c r="F78" s="315">
        <v>8</v>
      </c>
      <c r="G78" s="363">
        <v>30</v>
      </c>
      <c r="H78" s="363">
        <f t="shared" si="7"/>
        <v>18</v>
      </c>
      <c r="I78" s="363">
        <v>15</v>
      </c>
      <c r="J78" s="363">
        <f t="shared" si="8"/>
        <v>9</v>
      </c>
      <c r="K78" s="363">
        <v>15</v>
      </c>
      <c r="L78" s="363">
        <f aca="true" t="shared" si="10" ref="L78:L109">(K78*0.6)</f>
        <v>9</v>
      </c>
      <c r="M78" s="315"/>
      <c r="N78" s="363"/>
      <c r="O78" s="315"/>
      <c r="P78" s="363"/>
      <c r="Q78" s="340">
        <f t="shared" si="6"/>
        <v>1.125</v>
      </c>
      <c r="R78" s="341">
        <f t="shared" si="9"/>
        <v>1.125</v>
      </c>
      <c r="T78" s="4" t="s">
        <v>412</v>
      </c>
    </row>
    <row r="79" spans="1:20" ht="15.75" customHeight="1">
      <c r="A79" s="369"/>
      <c r="B79" s="314" t="s">
        <v>288</v>
      </c>
      <c r="C79" s="317" t="s">
        <v>469</v>
      </c>
      <c r="D79" s="315">
        <v>2</v>
      </c>
      <c r="E79" s="315" t="s">
        <v>12</v>
      </c>
      <c r="F79" s="315">
        <v>8</v>
      </c>
      <c r="G79" s="363">
        <v>30</v>
      </c>
      <c r="H79" s="363">
        <f t="shared" si="7"/>
        <v>18</v>
      </c>
      <c r="I79" s="363">
        <v>15</v>
      </c>
      <c r="J79" s="363">
        <f t="shared" si="8"/>
        <v>9</v>
      </c>
      <c r="K79" s="363">
        <v>15</v>
      </c>
      <c r="L79" s="363">
        <f t="shared" si="10"/>
        <v>9</v>
      </c>
      <c r="M79" s="315"/>
      <c r="N79" s="363"/>
      <c r="O79" s="315"/>
      <c r="P79" s="363"/>
      <c r="Q79" s="340">
        <f t="shared" si="6"/>
        <v>1.125</v>
      </c>
      <c r="R79" s="341">
        <f t="shared" si="9"/>
        <v>1.125</v>
      </c>
      <c r="T79" s="4" t="s">
        <v>412</v>
      </c>
    </row>
    <row r="80" spans="1:20" ht="12.75">
      <c r="A80" s="368" t="s">
        <v>212</v>
      </c>
      <c r="B80" s="246" t="s">
        <v>252</v>
      </c>
      <c r="C80" s="247" t="s">
        <v>317</v>
      </c>
      <c r="D80" s="288">
        <v>2</v>
      </c>
      <c r="E80" s="364" t="s">
        <v>12</v>
      </c>
      <c r="F80" s="288">
        <v>8</v>
      </c>
      <c r="G80" s="364">
        <v>30</v>
      </c>
      <c r="H80" s="364">
        <f t="shared" si="7"/>
        <v>18</v>
      </c>
      <c r="I80" s="364">
        <v>15</v>
      </c>
      <c r="J80" s="364">
        <f t="shared" si="8"/>
        <v>9</v>
      </c>
      <c r="K80" s="364">
        <v>15</v>
      </c>
      <c r="L80" s="364">
        <f t="shared" si="10"/>
        <v>9</v>
      </c>
      <c r="M80" s="364"/>
      <c r="N80" s="364"/>
      <c r="O80" s="291"/>
      <c r="P80" s="364"/>
      <c r="Q80" s="250">
        <f t="shared" si="6"/>
        <v>1.125</v>
      </c>
      <c r="R80" s="290">
        <f t="shared" si="9"/>
        <v>1.125</v>
      </c>
      <c r="T80" s="4" t="s">
        <v>403</v>
      </c>
    </row>
    <row r="81" spans="1:20" ht="15" customHeight="1">
      <c r="A81" s="368"/>
      <c r="B81" s="246" t="s">
        <v>253</v>
      </c>
      <c r="C81" s="247" t="s">
        <v>318</v>
      </c>
      <c r="D81" s="288">
        <v>2</v>
      </c>
      <c r="E81" s="364" t="s">
        <v>12</v>
      </c>
      <c r="F81" s="288">
        <v>8</v>
      </c>
      <c r="G81" s="364">
        <v>30</v>
      </c>
      <c r="H81" s="364">
        <f t="shared" si="7"/>
        <v>18</v>
      </c>
      <c r="I81" s="364">
        <v>15</v>
      </c>
      <c r="J81" s="364">
        <f t="shared" si="8"/>
        <v>9</v>
      </c>
      <c r="K81" s="364">
        <v>15</v>
      </c>
      <c r="L81" s="364">
        <f t="shared" si="10"/>
        <v>9</v>
      </c>
      <c r="M81" s="364"/>
      <c r="N81" s="364"/>
      <c r="O81" s="291"/>
      <c r="P81" s="364"/>
      <c r="Q81" s="250">
        <f t="shared" si="6"/>
        <v>1.125</v>
      </c>
      <c r="R81" s="290">
        <f t="shared" si="9"/>
        <v>1.125</v>
      </c>
      <c r="T81" s="4" t="s">
        <v>403</v>
      </c>
    </row>
    <row r="82" spans="1:20" ht="15" customHeight="1">
      <c r="A82" s="370" t="s">
        <v>311</v>
      </c>
      <c r="B82" s="314" t="s">
        <v>255</v>
      </c>
      <c r="C82" s="307" t="s">
        <v>421</v>
      </c>
      <c r="D82" s="315">
        <v>2</v>
      </c>
      <c r="E82" s="363" t="s">
        <v>12</v>
      </c>
      <c r="F82" s="315">
        <v>8</v>
      </c>
      <c r="G82" s="363">
        <v>30</v>
      </c>
      <c r="H82" s="363">
        <f t="shared" si="7"/>
        <v>18</v>
      </c>
      <c r="I82" s="363">
        <v>15</v>
      </c>
      <c r="J82" s="363">
        <f t="shared" si="8"/>
        <v>9</v>
      </c>
      <c r="K82" s="363">
        <v>15</v>
      </c>
      <c r="L82" s="363">
        <f t="shared" si="10"/>
        <v>9</v>
      </c>
      <c r="M82" s="363"/>
      <c r="N82" s="363"/>
      <c r="O82" s="318"/>
      <c r="P82" s="363"/>
      <c r="Q82" s="340">
        <f t="shared" si="6"/>
        <v>1.125</v>
      </c>
      <c r="R82" s="341">
        <f t="shared" si="9"/>
        <v>1.125</v>
      </c>
      <c r="T82" s="4" t="s">
        <v>403</v>
      </c>
    </row>
    <row r="83" spans="1:18" ht="15" customHeight="1">
      <c r="A83" s="371"/>
      <c r="B83" s="314"/>
      <c r="C83" s="307" t="s">
        <v>442</v>
      </c>
      <c r="D83" s="315">
        <v>2</v>
      </c>
      <c r="E83" s="363" t="s">
        <v>12</v>
      </c>
      <c r="F83" s="315">
        <v>8</v>
      </c>
      <c r="G83" s="363">
        <v>30</v>
      </c>
      <c r="H83" s="363">
        <f>(G83*0.6)</f>
        <v>18</v>
      </c>
      <c r="I83" s="363">
        <v>15</v>
      </c>
      <c r="J83" s="363">
        <f>(I83*0.6)</f>
        <v>9</v>
      </c>
      <c r="K83" s="363">
        <v>15</v>
      </c>
      <c r="L83" s="363">
        <f>(K83*0.6)</f>
        <v>9</v>
      </c>
      <c r="M83" s="363"/>
      <c r="N83" s="363"/>
      <c r="O83" s="318"/>
      <c r="P83" s="363"/>
      <c r="Q83" s="340">
        <f>(J83/F83)</f>
        <v>1.125</v>
      </c>
      <c r="R83" s="341">
        <f>SUM(L83,N83,P83)/F83</f>
        <v>1.125</v>
      </c>
    </row>
    <row r="84" spans="1:20" ht="28.5" customHeight="1">
      <c r="A84" s="372"/>
      <c r="B84" s="314" t="s">
        <v>289</v>
      </c>
      <c r="C84" s="366" t="s">
        <v>453</v>
      </c>
      <c r="D84" s="315">
        <v>2</v>
      </c>
      <c r="E84" s="363" t="s">
        <v>12</v>
      </c>
      <c r="F84" s="315">
        <v>8</v>
      </c>
      <c r="G84" s="363">
        <v>30</v>
      </c>
      <c r="H84" s="363">
        <f t="shared" si="7"/>
        <v>18</v>
      </c>
      <c r="I84" s="363">
        <v>15</v>
      </c>
      <c r="J84" s="363">
        <f t="shared" si="8"/>
        <v>9</v>
      </c>
      <c r="K84" s="363">
        <v>15</v>
      </c>
      <c r="L84" s="363">
        <f t="shared" si="10"/>
        <v>9</v>
      </c>
      <c r="M84" s="363"/>
      <c r="N84" s="363"/>
      <c r="O84" s="318"/>
      <c r="P84" s="363"/>
      <c r="Q84" s="340">
        <f t="shared" si="6"/>
        <v>1.125</v>
      </c>
      <c r="R84" s="341">
        <f t="shared" si="9"/>
        <v>1.125</v>
      </c>
      <c r="T84" s="4" t="s">
        <v>403</v>
      </c>
    </row>
    <row r="85" spans="1:20" ht="15" customHeight="1">
      <c r="A85" s="368" t="s">
        <v>426</v>
      </c>
      <c r="B85" s="261" t="s">
        <v>339</v>
      </c>
      <c r="C85" s="257" t="s">
        <v>449</v>
      </c>
      <c r="D85" s="364">
        <v>3</v>
      </c>
      <c r="E85" s="364" t="s">
        <v>12</v>
      </c>
      <c r="F85" s="288">
        <v>8</v>
      </c>
      <c r="G85" s="248">
        <v>30</v>
      </c>
      <c r="H85" s="364">
        <f t="shared" si="7"/>
        <v>18</v>
      </c>
      <c r="I85" s="248">
        <v>15</v>
      </c>
      <c r="J85" s="364">
        <f t="shared" si="8"/>
        <v>9</v>
      </c>
      <c r="K85" s="248">
        <v>5</v>
      </c>
      <c r="L85" s="364">
        <f t="shared" si="10"/>
        <v>3</v>
      </c>
      <c r="M85" s="249">
        <v>10</v>
      </c>
      <c r="N85" s="364">
        <f>(M85*0.6)</f>
        <v>6</v>
      </c>
      <c r="O85" s="248"/>
      <c r="P85" s="364"/>
      <c r="Q85" s="250">
        <f t="shared" si="6"/>
        <v>1.125</v>
      </c>
      <c r="R85" s="290">
        <f t="shared" si="9"/>
        <v>1.125</v>
      </c>
      <c r="T85" s="4" t="s">
        <v>413</v>
      </c>
    </row>
    <row r="86" spans="1:20" ht="15" customHeight="1">
      <c r="A86" s="368"/>
      <c r="B86" s="263" t="s">
        <v>338</v>
      </c>
      <c r="C86" s="239" t="s">
        <v>444</v>
      </c>
      <c r="D86" s="292">
        <v>3</v>
      </c>
      <c r="E86" s="364" t="s">
        <v>12</v>
      </c>
      <c r="F86" s="288">
        <v>8</v>
      </c>
      <c r="G86" s="248">
        <v>30</v>
      </c>
      <c r="H86" s="364">
        <f t="shared" si="7"/>
        <v>18</v>
      </c>
      <c r="I86" s="364">
        <v>15</v>
      </c>
      <c r="J86" s="364">
        <f t="shared" si="8"/>
        <v>9</v>
      </c>
      <c r="K86" s="364">
        <v>5</v>
      </c>
      <c r="L86" s="364">
        <f t="shared" si="10"/>
        <v>3</v>
      </c>
      <c r="M86" s="364">
        <v>10</v>
      </c>
      <c r="N86" s="364">
        <f>(M86*0.6)</f>
        <v>6</v>
      </c>
      <c r="O86" s="287"/>
      <c r="P86" s="364"/>
      <c r="Q86" s="250">
        <f t="shared" si="6"/>
        <v>1.125</v>
      </c>
      <c r="R86" s="290">
        <f t="shared" si="9"/>
        <v>1.125</v>
      </c>
      <c r="T86" s="4" t="s">
        <v>413</v>
      </c>
    </row>
    <row r="87" spans="1:23" ht="15" customHeight="1">
      <c r="A87" s="369" t="s">
        <v>313</v>
      </c>
      <c r="B87" s="314" t="s">
        <v>261</v>
      </c>
      <c r="C87" s="307" t="s">
        <v>443</v>
      </c>
      <c r="D87" s="363">
        <v>2</v>
      </c>
      <c r="E87" s="363" t="s">
        <v>12</v>
      </c>
      <c r="F87" s="363">
        <v>8</v>
      </c>
      <c r="G87" s="316">
        <v>30</v>
      </c>
      <c r="H87" s="316">
        <f t="shared" si="7"/>
        <v>18</v>
      </c>
      <c r="I87" s="316">
        <v>15</v>
      </c>
      <c r="J87" s="316">
        <f t="shared" si="8"/>
        <v>9</v>
      </c>
      <c r="K87" s="316">
        <v>15</v>
      </c>
      <c r="L87" s="316">
        <v>3</v>
      </c>
      <c r="M87" s="316"/>
      <c r="N87" s="316">
        <v>6</v>
      </c>
      <c r="O87" s="316"/>
      <c r="P87" s="316"/>
      <c r="Q87" s="340">
        <f t="shared" si="6"/>
        <v>1.125</v>
      </c>
      <c r="R87" s="340">
        <f t="shared" si="9"/>
        <v>1.125</v>
      </c>
      <c r="T87" s="4" t="s">
        <v>409</v>
      </c>
      <c r="V87" s="12"/>
      <c r="W87" s="8"/>
    </row>
    <row r="88" spans="1:23" ht="15" customHeight="1">
      <c r="A88" s="369"/>
      <c r="B88" s="314" t="s">
        <v>262</v>
      </c>
      <c r="C88" s="307" t="s">
        <v>434</v>
      </c>
      <c r="D88" s="363">
        <v>2</v>
      </c>
      <c r="E88" s="363" t="s">
        <v>12</v>
      </c>
      <c r="F88" s="363">
        <v>8</v>
      </c>
      <c r="G88" s="316">
        <v>30</v>
      </c>
      <c r="H88" s="316">
        <f t="shared" si="7"/>
        <v>18</v>
      </c>
      <c r="I88" s="316">
        <v>15</v>
      </c>
      <c r="J88" s="316">
        <f t="shared" si="8"/>
        <v>9</v>
      </c>
      <c r="K88" s="316">
        <v>15</v>
      </c>
      <c r="L88" s="316">
        <v>3</v>
      </c>
      <c r="M88" s="316"/>
      <c r="N88" s="316">
        <v>6</v>
      </c>
      <c r="O88" s="316"/>
      <c r="P88" s="316"/>
      <c r="Q88" s="340">
        <f t="shared" si="6"/>
        <v>1.125</v>
      </c>
      <c r="R88" s="340">
        <f t="shared" si="9"/>
        <v>1.125</v>
      </c>
      <c r="T88" s="4" t="s">
        <v>409</v>
      </c>
      <c r="V88" s="12"/>
      <c r="W88" s="8"/>
    </row>
    <row r="89" spans="1:20" ht="15.75" customHeight="1">
      <c r="A89" s="368" t="s">
        <v>346</v>
      </c>
      <c r="B89" s="263" t="s">
        <v>263</v>
      </c>
      <c r="C89" s="247" t="s">
        <v>225</v>
      </c>
      <c r="D89" s="292">
        <v>2</v>
      </c>
      <c r="E89" s="364" t="s">
        <v>12</v>
      </c>
      <c r="F89" s="288">
        <v>8</v>
      </c>
      <c r="G89" s="364">
        <v>30</v>
      </c>
      <c r="H89" s="364">
        <f t="shared" si="7"/>
        <v>18</v>
      </c>
      <c r="I89" s="364">
        <v>15</v>
      </c>
      <c r="J89" s="364">
        <f t="shared" si="8"/>
        <v>9</v>
      </c>
      <c r="K89" s="364">
        <v>15</v>
      </c>
      <c r="L89" s="364">
        <v>3</v>
      </c>
      <c r="M89" s="364"/>
      <c r="N89" s="364">
        <v>6</v>
      </c>
      <c r="O89" s="287"/>
      <c r="P89" s="364"/>
      <c r="Q89" s="250">
        <f t="shared" si="6"/>
        <v>1.125</v>
      </c>
      <c r="R89" s="290">
        <f t="shared" si="9"/>
        <v>1.125</v>
      </c>
      <c r="T89" s="4" t="s">
        <v>409</v>
      </c>
    </row>
    <row r="90" spans="1:20" ht="30" customHeight="1">
      <c r="A90" s="368"/>
      <c r="B90" s="263" t="s">
        <v>264</v>
      </c>
      <c r="C90" s="239" t="s">
        <v>191</v>
      </c>
      <c r="D90" s="292">
        <v>2</v>
      </c>
      <c r="E90" s="364" t="s">
        <v>12</v>
      </c>
      <c r="F90" s="288">
        <v>8</v>
      </c>
      <c r="G90" s="364">
        <v>30</v>
      </c>
      <c r="H90" s="364">
        <f t="shared" si="7"/>
        <v>18</v>
      </c>
      <c r="I90" s="364">
        <v>15</v>
      </c>
      <c r="J90" s="364">
        <f t="shared" si="8"/>
        <v>9</v>
      </c>
      <c r="K90" s="364">
        <v>15</v>
      </c>
      <c r="L90" s="364">
        <v>3</v>
      </c>
      <c r="M90" s="364"/>
      <c r="N90" s="364">
        <v>6</v>
      </c>
      <c r="O90" s="287"/>
      <c r="P90" s="364"/>
      <c r="Q90" s="250">
        <f t="shared" si="6"/>
        <v>1.125</v>
      </c>
      <c r="R90" s="290">
        <f t="shared" si="9"/>
        <v>1.125</v>
      </c>
      <c r="T90" s="4" t="s">
        <v>414</v>
      </c>
    </row>
    <row r="91" spans="1:20" ht="15" customHeight="1">
      <c r="A91" s="370" t="s">
        <v>427</v>
      </c>
      <c r="B91" s="314" t="s">
        <v>342</v>
      </c>
      <c r="C91" s="307" t="s">
        <v>445</v>
      </c>
      <c r="D91" s="363">
        <v>3</v>
      </c>
      <c r="E91" s="363" t="s">
        <v>12</v>
      </c>
      <c r="F91" s="315">
        <v>8</v>
      </c>
      <c r="G91" s="316">
        <v>45</v>
      </c>
      <c r="H91" s="363">
        <f t="shared" si="7"/>
        <v>27</v>
      </c>
      <c r="I91" s="316">
        <v>15</v>
      </c>
      <c r="J91" s="363">
        <f t="shared" si="8"/>
        <v>9</v>
      </c>
      <c r="K91" s="316">
        <v>15</v>
      </c>
      <c r="L91" s="363">
        <f t="shared" si="10"/>
        <v>9</v>
      </c>
      <c r="M91" s="316">
        <v>10</v>
      </c>
      <c r="N91" s="363">
        <f>(M91*0.6)</f>
        <v>6</v>
      </c>
      <c r="O91" s="316">
        <v>5</v>
      </c>
      <c r="P91" s="363">
        <f>(O91*0.6)</f>
        <v>3</v>
      </c>
      <c r="Q91" s="340">
        <f t="shared" si="6"/>
        <v>1.125</v>
      </c>
      <c r="R91" s="341">
        <f t="shared" si="9"/>
        <v>2.25</v>
      </c>
      <c r="T91" s="4" t="s">
        <v>415</v>
      </c>
    </row>
    <row r="92" spans="1:20" ht="15" customHeight="1">
      <c r="A92" s="373"/>
      <c r="B92" s="314" t="s">
        <v>343</v>
      </c>
      <c r="C92" s="342" t="s">
        <v>446</v>
      </c>
      <c r="D92" s="363">
        <v>3</v>
      </c>
      <c r="E92" s="363" t="s">
        <v>12</v>
      </c>
      <c r="F92" s="315">
        <v>8</v>
      </c>
      <c r="G92" s="316">
        <v>45</v>
      </c>
      <c r="H92" s="363">
        <f t="shared" si="7"/>
        <v>27</v>
      </c>
      <c r="I92" s="316">
        <v>15</v>
      </c>
      <c r="J92" s="363">
        <f t="shared" si="8"/>
        <v>9</v>
      </c>
      <c r="K92" s="316">
        <v>15</v>
      </c>
      <c r="L92" s="363">
        <f t="shared" si="10"/>
        <v>9</v>
      </c>
      <c r="M92" s="316">
        <v>10</v>
      </c>
      <c r="N92" s="363">
        <f>(M92*0.6)</f>
        <v>6</v>
      </c>
      <c r="O92" s="316">
        <v>5</v>
      </c>
      <c r="P92" s="363">
        <f>(O92*0.6)</f>
        <v>3</v>
      </c>
      <c r="Q92" s="340">
        <f t="shared" si="6"/>
        <v>1.125</v>
      </c>
      <c r="R92" s="341">
        <f t="shared" si="9"/>
        <v>2.25</v>
      </c>
      <c r="T92" s="4" t="s">
        <v>415</v>
      </c>
    </row>
    <row r="93" spans="1:18" ht="15" customHeight="1">
      <c r="A93" s="374" t="s">
        <v>349</v>
      </c>
      <c r="B93" s="299"/>
      <c r="C93" s="304" t="s">
        <v>186</v>
      </c>
      <c r="D93" s="364">
        <v>4</v>
      </c>
      <c r="E93" s="364" t="s">
        <v>12</v>
      </c>
      <c r="F93" s="364">
        <v>8</v>
      </c>
      <c r="G93" s="248">
        <v>45</v>
      </c>
      <c r="H93" s="248">
        <v>30</v>
      </c>
      <c r="I93" s="248">
        <v>15</v>
      </c>
      <c r="J93" s="248">
        <f t="shared" si="8"/>
        <v>9</v>
      </c>
      <c r="K93" s="248">
        <v>5</v>
      </c>
      <c r="L93" s="248">
        <v>6</v>
      </c>
      <c r="M93" s="249">
        <v>10</v>
      </c>
      <c r="N93" s="248">
        <f>(M93*0.6)</f>
        <v>6</v>
      </c>
      <c r="O93" s="248">
        <v>15</v>
      </c>
      <c r="P93" s="248">
        <f>(O93*0.6)</f>
        <v>9</v>
      </c>
      <c r="Q93" s="250">
        <f t="shared" si="6"/>
        <v>1.125</v>
      </c>
      <c r="R93" s="250">
        <f t="shared" si="9"/>
        <v>2.625</v>
      </c>
    </row>
    <row r="94" spans="1:18" ht="15" customHeight="1">
      <c r="A94" s="376"/>
      <c r="B94" s="299"/>
      <c r="C94" s="300" t="s">
        <v>467</v>
      </c>
      <c r="D94" s="364">
        <v>4</v>
      </c>
      <c r="E94" s="364" t="s">
        <v>12</v>
      </c>
      <c r="F94" s="364">
        <v>8</v>
      </c>
      <c r="G94" s="248">
        <v>45</v>
      </c>
      <c r="H94" s="248">
        <v>30</v>
      </c>
      <c r="I94" s="248">
        <v>15</v>
      </c>
      <c r="J94" s="248">
        <f t="shared" si="8"/>
        <v>9</v>
      </c>
      <c r="K94" s="248">
        <v>5</v>
      </c>
      <c r="L94" s="248">
        <v>6</v>
      </c>
      <c r="M94" s="249">
        <v>10</v>
      </c>
      <c r="N94" s="248">
        <f>(M94*0.6)</f>
        <v>6</v>
      </c>
      <c r="O94" s="248">
        <v>15</v>
      </c>
      <c r="P94" s="248">
        <f>(O94*0.6)</f>
        <v>9</v>
      </c>
      <c r="Q94" s="250">
        <f t="shared" si="6"/>
        <v>1.125</v>
      </c>
      <c r="R94" s="250">
        <f t="shared" si="9"/>
        <v>2.625</v>
      </c>
    </row>
    <row r="95" spans="1:20" ht="15" customHeight="1">
      <c r="A95" s="370" t="s">
        <v>354</v>
      </c>
      <c r="B95" s="314" t="s">
        <v>351</v>
      </c>
      <c r="C95" s="307" t="s">
        <v>352</v>
      </c>
      <c r="D95" s="363">
        <v>4</v>
      </c>
      <c r="E95" s="363" t="s">
        <v>12</v>
      </c>
      <c r="F95" s="363">
        <v>8</v>
      </c>
      <c r="G95" s="316">
        <v>30</v>
      </c>
      <c r="H95" s="316">
        <v>33</v>
      </c>
      <c r="I95" s="316">
        <v>15</v>
      </c>
      <c r="J95" s="316">
        <v>12</v>
      </c>
      <c r="K95" s="316">
        <v>5</v>
      </c>
      <c r="L95" s="316">
        <v>9</v>
      </c>
      <c r="M95" s="350">
        <v>10</v>
      </c>
      <c r="N95" s="316">
        <v>12</v>
      </c>
      <c r="O95" s="316"/>
      <c r="P95" s="316"/>
      <c r="Q95" s="340">
        <f t="shared" si="6"/>
        <v>1.5</v>
      </c>
      <c r="R95" s="340">
        <f t="shared" si="9"/>
        <v>2.625</v>
      </c>
      <c r="T95" s="4" t="s">
        <v>404</v>
      </c>
    </row>
    <row r="96" spans="1:20" ht="15" customHeight="1">
      <c r="A96" s="373"/>
      <c r="B96" s="314" t="s">
        <v>350</v>
      </c>
      <c r="C96" s="307" t="s">
        <v>384</v>
      </c>
      <c r="D96" s="363">
        <v>4</v>
      </c>
      <c r="E96" s="363" t="s">
        <v>12</v>
      </c>
      <c r="F96" s="363">
        <v>8</v>
      </c>
      <c r="G96" s="316">
        <v>30</v>
      </c>
      <c r="H96" s="316">
        <v>33</v>
      </c>
      <c r="I96" s="316">
        <v>15</v>
      </c>
      <c r="J96" s="316">
        <v>12</v>
      </c>
      <c r="K96" s="316">
        <v>5</v>
      </c>
      <c r="L96" s="316">
        <v>9</v>
      </c>
      <c r="M96" s="350">
        <v>10</v>
      </c>
      <c r="N96" s="316">
        <v>12</v>
      </c>
      <c r="O96" s="316"/>
      <c r="P96" s="316"/>
      <c r="Q96" s="340">
        <f>(J96/F96)</f>
        <v>1.5</v>
      </c>
      <c r="R96" s="340">
        <f>SUM(L96,N96,P96)/F96</f>
        <v>2.625</v>
      </c>
      <c r="T96" s="4" t="s">
        <v>404</v>
      </c>
    </row>
    <row r="97" spans="1:20" ht="15" customHeight="1">
      <c r="A97" s="380" t="s">
        <v>456</v>
      </c>
      <c r="B97" s="299" t="s">
        <v>355</v>
      </c>
      <c r="C97" s="320" t="s">
        <v>447</v>
      </c>
      <c r="D97" s="365">
        <v>3</v>
      </c>
      <c r="E97" s="365" t="s">
        <v>12</v>
      </c>
      <c r="F97" s="365">
        <v>8</v>
      </c>
      <c r="G97" s="301">
        <v>45</v>
      </c>
      <c r="H97" s="301">
        <f t="shared" si="7"/>
        <v>27</v>
      </c>
      <c r="I97" s="301">
        <v>15</v>
      </c>
      <c r="J97" s="301">
        <f t="shared" si="8"/>
        <v>9</v>
      </c>
      <c r="K97" s="301"/>
      <c r="L97" s="301">
        <v>6</v>
      </c>
      <c r="M97" s="321">
        <v>30</v>
      </c>
      <c r="N97" s="301">
        <v>12</v>
      </c>
      <c r="O97" s="301"/>
      <c r="P97" s="301"/>
      <c r="Q97" s="343">
        <f t="shared" si="6"/>
        <v>1.125</v>
      </c>
      <c r="R97" s="343">
        <f t="shared" si="9"/>
        <v>2.25</v>
      </c>
      <c r="T97" s="4" t="s">
        <v>407</v>
      </c>
    </row>
    <row r="98" spans="1:20" ht="15" customHeight="1">
      <c r="A98" s="381"/>
      <c r="B98" s="299" t="s">
        <v>356</v>
      </c>
      <c r="C98" s="320" t="s">
        <v>448</v>
      </c>
      <c r="D98" s="365">
        <v>3</v>
      </c>
      <c r="E98" s="365" t="s">
        <v>12</v>
      </c>
      <c r="F98" s="365">
        <v>8</v>
      </c>
      <c r="G98" s="301">
        <v>45</v>
      </c>
      <c r="H98" s="301">
        <f t="shared" si="7"/>
        <v>27</v>
      </c>
      <c r="I98" s="301">
        <v>15</v>
      </c>
      <c r="J98" s="301">
        <f t="shared" si="8"/>
        <v>9</v>
      </c>
      <c r="K98" s="301"/>
      <c r="L98" s="301">
        <v>6</v>
      </c>
      <c r="M98" s="321">
        <v>30</v>
      </c>
      <c r="N98" s="301">
        <v>12</v>
      </c>
      <c r="O98" s="301"/>
      <c r="P98" s="301"/>
      <c r="Q98" s="343">
        <f t="shared" si="6"/>
        <v>1.125</v>
      </c>
      <c r="R98" s="343">
        <f t="shared" si="9"/>
        <v>2.25</v>
      </c>
      <c r="T98" s="4" t="s">
        <v>407</v>
      </c>
    </row>
    <row r="99" spans="1:20" ht="15" customHeight="1">
      <c r="A99" s="370" t="s">
        <v>368</v>
      </c>
      <c r="B99" s="314" t="s">
        <v>362</v>
      </c>
      <c r="C99" s="307" t="s">
        <v>383</v>
      </c>
      <c r="D99" s="363">
        <v>2</v>
      </c>
      <c r="E99" s="363" t="s">
        <v>12</v>
      </c>
      <c r="F99" s="315">
        <v>8</v>
      </c>
      <c r="G99" s="316">
        <v>30</v>
      </c>
      <c r="H99" s="363">
        <f t="shared" si="7"/>
        <v>18</v>
      </c>
      <c r="I99" s="316">
        <v>15</v>
      </c>
      <c r="J99" s="363">
        <f t="shared" si="8"/>
        <v>9</v>
      </c>
      <c r="K99" s="316">
        <v>10</v>
      </c>
      <c r="L99" s="363">
        <f t="shared" si="10"/>
        <v>6</v>
      </c>
      <c r="M99" s="316"/>
      <c r="N99" s="363"/>
      <c r="O99" s="316">
        <v>5</v>
      </c>
      <c r="P99" s="363">
        <f aca="true" t="shared" si="11" ref="P99:P104">(O99*0.6)</f>
        <v>3</v>
      </c>
      <c r="Q99" s="340">
        <f t="shared" si="6"/>
        <v>1.125</v>
      </c>
      <c r="R99" s="341">
        <f t="shared" si="9"/>
        <v>1.125</v>
      </c>
      <c r="T99" s="4" t="s">
        <v>403</v>
      </c>
    </row>
    <row r="100" spans="1:20" ht="15" customHeight="1">
      <c r="A100" s="373"/>
      <c r="B100" s="314" t="s">
        <v>363</v>
      </c>
      <c r="C100" s="307" t="s">
        <v>188</v>
      </c>
      <c r="D100" s="363">
        <v>2</v>
      </c>
      <c r="E100" s="363" t="s">
        <v>12</v>
      </c>
      <c r="F100" s="315">
        <v>8</v>
      </c>
      <c r="G100" s="316">
        <v>30</v>
      </c>
      <c r="H100" s="363">
        <f t="shared" si="7"/>
        <v>18</v>
      </c>
      <c r="I100" s="316">
        <v>15</v>
      </c>
      <c r="J100" s="363">
        <f t="shared" si="8"/>
        <v>9</v>
      </c>
      <c r="K100" s="316">
        <v>10</v>
      </c>
      <c r="L100" s="363">
        <f t="shared" si="10"/>
        <v>6</v>
      </c>
      <c r="M100" s="316"/>
      <c r="N100" s="363"/>
      <c r="O100" s="316">
        <v>5</v>
      </c>
      <c r="P100" s="363">
        <f t="shared" si="11"/>
        <v>3</v>
      </c>
      <c r="Q100" s="340">
        <f t="shared" si="6"/>
        <v>1.125</v>
      </c>
      <c r="R100" s="341">
        <f t="shared" si="9"/>
        <v>1.125</v>
      </c>
      <c r="T100" s="4" t="s">
        <v>403</v>
      </c>
    </row>
    <row r="101" spans="1:20" ht="15" customHeight="1">
      <c r="A101" s="380" t="s">
        <v>372</v>
      </c>
      <c r="B101" s="299" t="s">
        <v>366</v>
      </c>
      <c r="C101" s="320" t="s">
        <v>364</v>
      </c>
      <c r="D101" s="365">
        <v>2</v>
      </c>
      <c r="E101" s="365" t="s">
        <v>12</v>
      </c>
      <c r="F101" s="303">
        <v>8</v>
      </c>
      <c r="G101" s="301">
        <v>30</v>
      </c>
      <c r="H101" s="365">
        <f t="shared" si="7"/>
        <v>18</v>
      </c>
      <c r="I101" s="301">
        <v>15</v>
      </c>
      <c r="J101" s="365">
        <f t="shared" si="8"/>
        <v>9</v>
      </c>
      <c r="K101" s="301">
        <v>5</v>
      </c>
      <c r="L101" s="365">
        <f t="shared" si="10"/>
        <v>3</v>
      </c>
      <c r="M101" s="321"/>
      <c r="N101" s="365"/>
      <c r="O101" s="301">
        <v>10</v>
      </c>
      <c r="P101" s="365">
        <f t="shared" si="11"/>
        <v>6</v>
      </c>
      <c r="Q101" s="250">
        <f t="shared" si="6"/>
        <v>1.125</v>
      </c>
      <c r="R101" s="290">
        <f t="shared" si="9"/>
        <v>1.125</v>
      </c>
      <c r="T101" s="4" t="s">
        <v>404</v>
      </c>
    </row>
    <row r="102" spans="1:18" ht="15" customHeight="1">
      <c r="A102" s="388"/>
      <c r="B102" s="299"/>
      <c r="C102" s="320" t="s">
        <v>365</v>
      </c>
      <c r="D102" s="365">
        <v>2</v>
      </c>
      <c r="E102" s="365" t="s">
        <v>12</v>
      </c>
      <c r="F102" s="303">
        <v>8</v>
      </c>
      <c r="G102" s="301">
        <v>30</v>
      </c>
      <c r="H102" s="365">
        <f t="shared" si="7"/>
        <v>18</v>
      </c>
      <c r="I102" s="301">
        <v>15</v>
      </c>
      <c r="J102" s="365">
        <f t="shared" si="8"/>
        <v>9</v>
      </c>
      <c r="K102" s="301">
        <v>5</v>
      </c>
      <c r="L102" s="365">
        <f t="shared" si="10"/>
        <v>3</v>
      </c>
      <c r="M102" s="321"/>
      <c r="N102" s="365"/>
      <c r="O102" s="301">
        <v>10</v>
      </c>
      <c r="P102" s="365">
        <f t="shared" si="11"/>
        <v>6</v>
      </c>
      <c r="Q102" s="250">
        <f t="shared" si="6"/>
        <v>1.125</v>
      </c>
      <c r="R102" s="290">
        <f t="shared" si="9"/>
        <v>1.125</v>
      </c>
    </row>
    <row r="103" spans="1:24" ht="15" customHeight="1">
      <c r="A103" s="388"/>
      <c r="B103" s="299"/>
      <c r="C103" s="320" t="s">
        <v>440</v>
      </c>
      <c r="D103" s="365">
        <v>2</v>
      </c>
      <c r="E103" s="365" t="s">
        <v>12</v>
      </c>
      <c r="F103" s="303">
        <v>8</v>
      </c>
      <c r="G103" s="301">
        <v>30</v>
      </c>
      <c r="H103" s="365">
        <f>(G103*0.6)</f>
        <v>18</v>
      </c>
      <c r="I103" s="301">
        <v>15</v>
      </c>
      <c r="J103" s="365">
        <f>(I103*0.6)</f>
        <v>9</v>
      </c>
      <c r="K103" s="301">
        <v>5</v>
      </c>
      <c r="L103" s="365">
        <f>(K103*0.6)</f>
        <v>3</v>
      </c>
      <c r="M103" s="321"/>
      <c r="N103" s="365"/>
      <c r="O103" s="301">
        <v>10</v>
      </c>
      <c r="P103" s="365">
        <f t="shared" si="11"/>
        <v>6</v>
      </c>
      <c r="Q103" s="250">
        <f>(J103/F103)</f>
        <v>1.125</v>
      </c>
      <c r="R103" s="290">
        <f>SUM(L103,N103,P103)/F103</f>
        <v>1.125</v>
      </c>
      <c r="X103" s="228"/>
    </row>
    <row r="104" spans="1:24" ht="15" customHeight="1">
      <c r="A104" s="381"/>
      <c r="B104" s="299" t="s">
        <v>367</v>
      </c>
      <c r="C104" s="320" t="s">
        <v>441</v>
      </c>
      <c r="D104" s="365">
        <v>2</v>
      </c>
      <c r="E104" s="365" t="s">
        <v>12</v>
      </c>
      <c r="F104" s="303">
        <v>8</v>
      </c>
      <c r="G104" s="301">
        <v>30</v>
      </c>
      <c r="H104" s="365">
        <f t="shared" si="7"/>
        <v>18</v>
      </c>
      <c r="I104" s="301">
        <v>15</v>
      </c>
      <c r="J104" s="365">
        <f t="shared" si="8"/>
        <v>9</v>
      </c>
      <c r="K104" s="301">
        <v>5</v>
      </c>
      <c r="L104" s="365">
        <f t="shared" si="10"/>
        <v>3</v>
      </c>
      <c r="M104" s="321"/>
      <c r="N104" s="365"/>
      <c r="O104" s="301">
        <v>10</v>
      </c>
      <c r="P104" s="365">
        <f t="shared" si="11"/>
        <v>6</v>
      </c>
      <c r="Q104" s="250">
        <f t="shared" si="6"/>
        <v>1.125</v>
      </c>
      <c r="R104" s="290">
        <f t="shared" si="9"/>
        <v>1.125</v>
      </c>
      <c r="T104" s="4" t="s">
        <v>404</v>
      </c>
      <c r="X104" s="228"/>
    </row>
    <row r="105" spans="1:20" ht="15" customHeight="1">
      <c r="A105" s="369" t="s">
        <v>373</v>
      </c>
      <c r="B105" s="314" t="s">
        <v>281</v>
      </c>
      <c r="C105" s="307" t="s">
        <v>450</v>
      </c>
      <c r="D105" s="315">
        <v>2</v>
      </c>
      <c r="E105" s="363" t="s">
        <v>12</v>
      </c>
      <c r="F105" s="315">
        <v>8</v>
      </c>
      <c r="G105" s="363">
        <v>30</v>
      </c>
      <c r="H105" s="363">
        <f t="shared" si="7"/>
        <v>18</v>
      </c>
      <c r="I105" s="363">
        <v>15</v>
      </c>
      <c r="J105" s="363">
        <f t="shared" si="8"/>
        <v>9</v>
      </c>
      <c r="K105" s="363">
        <v>15</v>
      </c>
      <c r="L105" s="363">
        <f t="shared" si="10"/>
        <v>9</v>
      </c>
      <c r="M105" s="363"/>
      <c r="N105" s="363"/>
      <c r="O105" s="315"/>
      <c r="P105" s="363"/>
      <c r="Q105" s="340">
        <f t="shared" si="6"/>
        <v>1.125</v>
      </c>
      <c r="R105" s="341">
        <f t="shared" si="9"/>
        <v>1.125</v>
      </c>
      <c r="T105" s="4" t="s">
        <v>409</v>
      </c>
    </row>
    <row r="106" spans="1:18" ht="15" customHeight="1">
      <c r="A106" s="369"/>
      <c r="B106" s="314"/>
      <c r="C106" s="307" t="s">
        <v>54</v>
      </c>
      <c r="D106" s="315">
        <v>2</v>
      </c>
      <c r="E106" s="363" t="s">
        <v>12</v>
      </c>
      <c r="F106" s="315">
        <v>8</v>
      </c>
      <c r="G106" s="363">
        <v>30</v>
      </c>
      <c r="H106" s="363">
        <f>(G106*0.6)</f>
        <v>18</v>
      </c>
      <c r="I106" s="363">
        <v>15</v>
      </c>
      <c r="J106" s="363">
        <f>(I106*0.6)</f>
        <v>9</v>
      </c>
      <c r="K106" s="363">
        <v>15</v>
      </c>
      <c r="L106" s="363">
        <f>(K106*0.6)</f>
        <v>9</v>
      </c>
      <c r="M106" s="363"/>
      <c r="N106" s="363"/>
      <c r="O106" s="318"/>
      <c r="P106" s="363"/>
      <c r="Q106" s="340">
        <f>(J106/F106)</f>
        <v>1.125</v>
      </c>
      <c r="R106" s="341">
        <f>SUM(L106,N106,P106)/F106</f>
        <v>1.125</v>
      </c>
    </row>
    <row r="107" spans="1:21" ht="15.75" customHeight="1">
      <c r="A107" s="369"/>
      <c r="B107" s="322" t="s">
        <v>294</v>
      </c>
      <c r="C107" s="307" t="s">
        <v>454</v>
      </c>
      <c r="D107" s="315">
        <v>2</v>
      </c>
      <c r="E107" s="363" t="s">
        <v>12</v>
      </c>
      <c r="F107" s="315">
        <v>8</v>
      </c>
      <c r="G107" s="363">
        <v>30</v>
      </c>
      <c r="H107" s="363">
        <f t="shared" si="7"/>
        <v>18</v>
      </c>
      <c r="I107" s="363">
        <v>15</v>
      </c>
      <c r="J107" s="363">
        <f t="shared" si="8"/>
        <v>9</v>
      </c>
      <c r="K107" s="363">
        <v>15</v>
      </c>
      <c r="L107" s="363">
        <f t="shared" si="10"/>
        <v>9</v>
      </c>
      <c r="M107" s="363"/>
      <c r="N107" s="363"/>
      <c r="O107" s="318"/>
      <c r="P107" s="363"/>
      <c r="Q107" s="340">
        <f t="shared" si="6"/>
        <v>1.125</v>
      </c>
      <c r="R107" s="341">
        <f t="shared" si="9"/>
        <v>1.125</v>
      </c>
      <c r="S107" s="221"/>
      <c r="T107" s="4" t="s">
        <v>409</v>
      </c>
      <c r="U107" s="223"/>
    </row>
    <row r="108" spans="1:20" ht="12.75">
      <c r="A108" s="367" t="s">
        <v>457</v>
      </c>
      <c r="B108" s="299" t="s">
        <v>292</v>
      </c>
      <c r="C108" s="320" t="s">
        <v>49</v>
      </c>
      <c r="D108" s="303">
        <v>3</v>
      </c>
      <c r="E108" s="365" t="s">
        <v>12</v>
      </c>
      <c r="F108" s="303">
        <v>8</v>
      </c>
      <c r="G108" s="365">
        <v>30</v>
      </c>
      <c r="H108" s="365">
        <f t="shared" si="7"/>
        <v>18</v>
      </c>
      <c r="I108" s="365">
        <v>15</v>
      </c>
      <c r="J108" s="365">
        <f t="shared" si="8"/>
        <v>9</v>
      </c>
      <c r="K108" s="365">
        <v>5</v>
      </c>
      <c r="L108" s="365">
        <f t="shared" si="10"/>
        <v>3</v>
      </c>
      <c r="M108" s="365">
        <v>10</v>
      </c>
      <c r="N108" s="365">
        <f>(M108*0.6)</f>
        <v>6</v>
      </c>
      <c r="O108" s="302"/>
      <c r="P108" s="365"/>
      <c r="Q108" s="250">
        <f t="shared" si="6"/>
        <v>1.125</v>
      </c>
      <c r="R108" s="290">
        <f t="shared" si="9"/>
        <v>1.125</v>
      </c>
      <c r="T108" s="4" t="s">
        <v>404</v>
      </c>
    </row>
    <row r="109" spans="1:20" ht="12.75">
      <c r="A109" s="367"/>
      <c r="B109" s="299" t="s">
        <v>293</v>
      </c>
      <c r="C109" s="320" t="s">
        <v>187</v>
      </c>
      <c r="D109" s="303">
        <v>3</v>
      </c>
      <c r="E109" s="365" t="s">
        <v>12</v>
      </c>
      <c r="F109" s="303">
        <v>8</v>
      </c>
      <c r="G109" s="365">
        <v>30</v>
      </c>
      <c r="H109" s="365">
        <f t="shared" si="7"/>
        <v>18</v>
      </c>
      <c r="I109" s="365">
        <v>15</v>
      </c>
      <c r="J109" s="365">
        <f t="shared" si="8"/>
        <v>9</v>
      </c>
      <c r="K109" s="365">
        <v>5</v>
      </c>
      <c r="L109" s="365">
        <f t="shared" si="10"/>
        <v>3</v>
      </c>
      <c r="M109" s="365">
        <v>10</v>
      </c>
      <c r="N109" s="365">
        <f>(M109*0.6)</f>
        <v>6</v>
      </c>
      <c r="O109" s="302"/>
      <c r="P109" s="365"/>
      <c r="Q109" s="250">
        <f t="shared" si="6"/>
        <v>1.125</v>
      </c>
      <c r="R109" s="290">
        <f t="shared" si="9"/>
        <v>1.125</v>
      </c>
      <c r="T109" s="4" t="s">
        <v>404</v>
      </c>
    </row>
    <row r="110" spans="1:21" s="40" customFormat="1" ht="12.75">
      <c r="A110" s="367"/>
      <c r="B110" s="299" t="s">
        <v>291</v>
      </c>
      <c r="C110" s="320" t="s">
        <v>420</v>
      </c>
      <c r="D110" s="303">
        <v>3</v>
      </c>
      <c r="E110" s="365" t="s">
        <v>12</v>
      </c>
      <c r="F110" s="303">
        <v>8</v>
      </c>
      <c r="G110" s="365">
        <v>30</v>
      </c>
      <c r="H110" s="365">
        <f t="shared" si="7"/>
        <v>18</v>
      </c>
      <c r="I110" s="365">
        <v>15</v>
      </c>
      <c r="J110" s="365">
        <f t="shared" si="8"/>
        <v>9</v>
      </c>
      <c r="K110" s="365">
        <v>15</v>
      </c>
      <c r="L110" s="365">
        <v>3</v>
      </c>
      <c r="M110" s="365"/>
      <c r="N110" s="365">
        <v>6</v>
      </c>
      <c r="O110" s="303"/>
      <c r="P110" s="365"/>
      <c r="Q110" s="250">
        <f t="shared" si="6"/>
        <v>1.125</v>
      </c>
      <c r="R110" s="290">
        <f t="shared" si="9"/>
        <v>1.125</v>
      </c>
      <c r="S110" s="6"/>
      <c r="T110" s="4" t="s">
        <v>415</v>
      </c>
      <c r="U110" s="222"/>
    </row>
    <row r="111" spans="3:18" ht="12.75">
      <c r="C111" s="36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93"/>
      <c r="R111" s="293"/>
    </row>
    <row r="112" spans="3:18" ht="12.75">
      <c r="C112" s="29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2"/>
      <c r="R112" s="282"/>
    </row>
  </sheetData>
  <sheetProtection/>
  <mergeCells count="26">
    <mergeCell ref="A78:A79"/>
    <mergeCell ref="A31:A40"/>
    <mergeCell ref="A43:A51"/>
    <mergeCell ref="A1:R1"/>
    <mergeCell ref="A2:R2"/>
    <mergeCell ref="A4:A14"/>
    <mergeCell ref="A15:A21"/>
    <mergeCell ref="A22:A30"/>
    <mergeCell ref="A108:A110"/>
    <mergeCell ref="A91:A92"/>
    <mergeCell ref="A95:A96"/>
    <mergeCell ref="A97:A98"/>
    <mergeCell ref="A99:A100"/>
    <mergeCell ref="A52:A61"/>
    <mergeCell ref="A66:R66"/>
    <mergeCell ref="B67:C67"/>
    <mergeCell ref="B73:R73"/>
    <mergeCell ref="A75:A77"/>
    <mergeCell ref="A101:A104"/>
    <mergeCell ref="A105:A107"/>
    <mergeCell ref="A93:A94"/>
    <mergeCell ref="A80:A81"/>
    <mergeCell ref="A82:A84"/>
    <mergeCell ref="A85:A86"/>
    <mergeCell ref="A87:A88"/>
    <mergeCell ref="A89:A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9">
      <selection activeCell="F41" sqref="F41"/>
    </sheetView>
  </sheetViews>
  <sheetFormatPr defaultColWidth="8.796875" defaultRowHeight="14.25"/>
  <cols>
    <col min="1" max="1" width="4.3984375" style="0" customWidth="1"/>
    <col min="2" max="2" width="38.3984375" style="0" customWidth="1"/>
    <col min="3" max="3" width="13.5" style="0" customWidth="1"/>
  </cols>
  <sheetData>
    <row r="1" ht="14.25">
      <c r="B1" t="s">
        <v>462</v>
      </c>
    </row>
    <row r="3" spans="1:3" ht="42.75">
      <c r="A3" s="305" t="s">
        <v>209</v>
      </c>
      <c r="B3" s="307" t="s">
        <v>18</v>
      </c>
      <c r="C3" s="308" t="s">
        <v>5</v>
      </c>
    </row>
    <row r="4" spans="1:3" ht="14.25">
      <c r="A4" s="368" t="s">
        <v>210</v>
      </c>
      <c r="B4" s="287" t="s">
        <v>337</v>
      </c>
      <c r="C4" s="288">
        <v>2</v>
      </c>
    </row>
    <row r="5" spans="1:3" ht="14.25">
      <c r="A5" s="368"/>
      <c r="B5" s="287" t="s">
        <v>335</v>
      </c>
      <c r="C5" s="288">
        <v>2</v>
      </c>
    </row>
    <row r="6" spans="1:3" ht="14.25">
      <c r="A6" s="368"/>
      <c r="B6" s="287" t="s">
        <v>336</v>
      </c>
      <c r="C6" s="288">
        <v>2</v>
      </c>
    </row>
    <row r="7" spans="1:3" ht="14.25">
      <c r="A7" s="369" t="s">
        <v>425</v>
      </c>
      <c r="B7" s="307" t="s">
        <v>451</v>
      </c>
      <c r="C7" s="315">
        <v>2</v>
      </c>
    </row>
    <row r="8" spans="1:3" ht="12.75" customHeight="1">
      <c r="A8" s="369"/>
      <c r="B8" s="317" t="s">
        <v>469</v>
      </c>
      <c r="C8" s="315">
        <v>2</v>
      </c>
    </row>
    <row r="9" spans="1:3" ht="14.25">
      <c r="A9" s="368" t="s">
        <v>212</v>
      </c>
      <c r="B9" s="247" t="s">
        <v>317</v>
      </c>
      <c r="C9" s="288">
        <v>2</v>
      </c>
    </row>
    <row r="10" spans="1:3" ht="14.25">
      <c r="A10" s="368"/>
      <c r="B10" s="247" t="s">
        <v>318</v>
      </c>
      <c r="C10" s="288">
        <v>2</v>
      </c>
    </row>
    <row r="11" spans="1:3" ht="14.25">
      <c r="A11" s="370" t="s">
        <v>311</v>
      </c>
      <c r="B11" s="307" t="s">
        <v>421</v>
      </c>
      <c r="C11" s="315">
        <v>2</v>
      </c>
    </row>
    <row r="12" spans="1:3" ht="14.25">
      <c r="A12" s="371"/>
      <c r="B12" s="307" t="s">
        <v>442</v>
      </c>
      <c r="C12" s="315">
        <v>2</v>
      </c>
    </row>
    <row r="13" spans="1:3" ht="24.75" customHeight="1">
      <c r="A13" s="372"/>
      <c r="B13" s="319" t="s">
        <v>453</v>
      </c>
      <c r="C13" s="315">
        <v>2</v>
      </c>
    </row>
    <row r="14" spans="1:3" ht="15" customHeight="1">
      <c r="A14" s="368" t="s">
        <v>426</v>
      </c>
      <c r="B14" s="257" t="s">
        <v>449</v>
      </c>
      <c r="C14" s="346">
        <v>3</v>
      </c>
    </row>
    <row r="15" spans="1:3" ht="16.5" customHeight="1">
      <c r="A15" s="368"/>
      <c r="B15" s="239" t="s">
        <v>444</v>
      </c>
      <c r="C15" s="292">
        <v>3</v>
      </c>
    </row>
    <row r="16" spans="1:3" ht="14.25">
      <c r="A16" s="369" t="s">
        <v>313</v>
      </c>
      <c r="B16" s="307" t="s">
        <v>443</v>
      </c>
      <c r="C16" s="315">
        <v>2</v>
      </c>
    </row>
    <row r="17" spans="1:3" ht="14.25">
      <c r="A17" s="369"/>
      <c r="B17" s="307" t="s">
        <v>434</v>
      </c>
      <c r="C17" s="315">
        <v>2</v>
      </c>
    </row>
    <row r="18" spans="1:3" ht="14.25">
      <c r="A18" s="368" t="s">
        <v>346</v>
      </c>
      <c r="B18" s="247" t="s">
        <v>225</v>
      </c>
      <c r="C18" s="292">
        <v>2</v>
      </c>
    </row>
    <row r="19" spans="1:3" ht="20.25" customHeight="1">
      <c r="A19" s="368"/>
      <c r="B19" s="239" t="s">
        <v>191</v>
      </c>
      <c r="C19" s="292">
        <v>2</v>
      </c>
    </row>
    <row r="20" spans="1:3" ht="14.25">
      <c r="A20" s="370" t="s">
        <v>427</v>
      </c>
      <c r="B20" s="307" t="s">
        <v>445</v>
      </c>
      <c r="C20" s="345">
        <v>3</v>
      </c>
    </row>
    <row r="21" spans="1:3" ht="14.25">
      <c r="A21" s="373"/>
      <c r="B21" s="318" t="s">
        <v>446</v>
      </c>
      <c r="C21" s="345">
        <v>3</v>
      </c>
    </row>
    <row r="22" spans="1:3" ht="14.25">
      <c r="A22" s="374" t="s">
        <v>349</v>
      </c>
      <c r="B22" s="302" t="s">
        <v>186</v>
      </c>
      <c r="C22" s="346">
        <v>4</v>
      </c>
    </row>
    <row r="23" spans="1:3" ht="14.25">
      <c r="A23" s="376"/>
      <c r="B23" s="300" t="s">
        <v>467</v>
      </c>
      <c r="C23" s="346">
        <v>4</v>
      </c>
    </row>
    <row r="24" spans="1:3" ht="14.25">
      <c r="A24" s="370" t="s">
        <v>354</v>
      </c>
      <c r="B24" s="307" t="s">
        <v>352</v>
      </c>
      <c r="C24" s="345">
        <v>4</v>
      </c>
    </row>
    <row r="25" spans="1:3" ht="14.25">
      <c r="A25" s="373"/>
      <c r="B25" s="307" t="s">
        <v>384</v>
      </c>
      <c r="C25" s="345">
        <v>4</v>
      </c>
    </row>
    <row r="26" spans="1:3" ht="14.25">
      <c r="A26" s="380" t="s">
        <v>456</v>
      </c>
      <c r="B26" s="320" t="s">
        <v>447</v>
      </c>
      <c r="C26" s="347">
        <v>3</v>
      </c>
    </row>
    <row r="27" spans="1:3" ht="14.25">
      <c r="A27" s="381"/>
      <c r="B27" s="320" t="s">
        <v>448</v>
      </c>
      <c r="C27" s="347">
        <v>3</v>
      </c>
    </row>
    <row r="28" spans="1:3" ht="14.25">
      <c r="A28" s="370" t="s">
        <v>368</v>
      </c>
      <c r="B28" s="307" t="s">
        <v>383</v>
      </c>
      <c r="C28" s="345">
        <v>2</v>
      </c>
    </row>
    <row r="29" spans="1:3" ht="14.25">
      <c r="A29" s="373"/>
      <c r="B29" s="307" t="s">
        <v>188</v>
      </c>
      <c r="C29" s="345">
        <v>2</v>
      </c>
    </row>
    <row r="30" spans="1:3" ht="14.25">
      <c r="A30" s="374" t="s">
        <v>372</v>
      </c>
      <c r="B30" s="247" t="s">
        <v>364</v>
      </c>
      <c r="C30" s="346">
        <v>2</v>
      </c>
    </row>
    <row r="31" spans="1:3" ht="14.25">
      <c r="A31" s="375"/>
      <c r="B31" s="247" t="s">
        <v>365</v>
      </c>
      <c r="C31" s="346">
        <v>2</v>
      </c>
    </row>
    <row r="32" spans="1:3" ht="14.25">
      <c r="A32" s="375"/>
      <c r="B32" s="247" t="s">
        <v>440</v>
      </c>
      <c r="C32" s="346">
        <v>2</v>
      </c>
    </row>
    <row r="33" spans="1:3" ht="14.25">
      <c r="A33" s="376"/>
      <c r="B33" s="247" t="s">
        <v>441</v>
      </c>
      <c r="C33" s="346">
        <v>2</v>
      </c>
    </row>
    <row r="34" spans="1:3" ht="14.25">
      <c r="A34" s="369" t="s">
        <v>373</v>
      </c>
      <c r="B34" s="307" t="s">
        <v>450</v>
      </c>
      <c r="C34" s="315">
        <v>2</v>
      </c>
    </row>
    <row r="35" spans="1:3" ht="14.25">
      <c r="A35" s="369"/>
      <c r="B35" s="307" t="s">
        <v>54</v>
      </c>
      <c r="C35" s="315">
        <v>2</v>
      </c>
    </row>
    <row r="36" spans="1:3" ht="14.25">
      <c r="A36" s="369"/>
      <c r="B36" s="307" t="s">
        <v>454</v>
      </c>
      <c r="C36" s="315">
        <v>2</v>
      </c>
    </row>
    <row r="37" spans="1:3" ht="14.25">
      <c r="A37" s="367" t="s">
        <v>457</v>
      </c>
      <c r="B37" s="320" t="s">
        <v>49</v>
      </c>
      <c r="C37" s="303">
        <v>3</v>
      </c>
    </row>
    <row r="38" spans="1:3" ht="14.25">
      <c r="A38" s="367"/>
      <c r="B38" s="320" t="s">
        <v>187</v>
      </c>
      <c r="C38" s="303">
        <v>3</v>
      </c>
    </row>
    <row r="39" spans="1:3" ht="14.25">
      <c r="A39" s="367"/>
      <c r="B39" s="320" t="s">
        <v>420</v>
      </c>
      <c r="C39" s="303">
        <v>3</v>
      </c>
    </row>
    <row r="40" spans="1:3" ht="15">
      <c r="A40" s="393"/>
      <c r="B40" s="391" t="s">
        <v>463</v>
      </c>
      <c r="C40" s="392"/>
    </row>
    <row r="41" spans="1:3" ht="14.25">
      <c r="A41" s="394"/>
      <c r="B41" s="320" t="s">
        <v>464</v>
      </c>
      <c r="C41" s="303">
        <v>8</v>
      </c>
    </row>
    <row r="42" spans="1:3" ht="14.25">
      <c r="A42" s="394"/>
      <c r="B42" s="247" t="s">
        <v>31</v>
      </c>
      <c r="C42" s="346">
        <v>4</v>
      </c>
    </row>
    <row r="43" spans="1:3" ht="14.25">
      <c r="A43" s="394"/>
      <c r="B43" s="265" t="s">
        <v>455</v>
      </c>
      <c r="C43" s="346">
        <v>4</v>
      </c>
    </row>
    <row r="44" spans="1:3" ht="15">
      <c r="A44" s="395"/>
      <c r="B44" s="349" t="s">
        <v>470</v>
      </c>
      <c r="C44" s="352">
        <v>56</v>
      </c>
    </row>
    <row r="45" spans="2:3" ht="16.5">
      <c r="B45" s="351" t="s">
        <v>468</v>
      </c>
      <c r="C45" s="351"/>
    </row>
  </sheetData>
  <sheetProtection/>
  <mergeCells count="17">
    <mergeCell ref="A30:A33"/>
    <mergeCell ref="A34:A36"/>
    <mergeCell ref="A37:A39"/>
    <mergeCell ref="B40:C40"/>
    <mergeCell ref="A40:A44"/>
    <mergeCell ref="A4:A6"/>
    <mergeCell ref="A7:A8"/>
    <mergeCell ref="A9:A10"/>
    <mergeCell ref="A11:A13"/>
    <mergeCell ref="A14:A15"/>
    <mergeCell ref="A28:A29"/>
    <mergeCell ref="A16:A17"/>
    <mergeCell ref="A18:A19"/>
    <mergeCell ref="A20:A21"/>
    <mergeCell ref="A22:A23"/>
    <mergeCell ref="A24:A25"/>
    <mergeCell ref="A26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J16" sqref="J16"/>
    </sheetView>
  </sheetViews>
  <sheetFormatPr defaultColWidth="8.796875" defaultRowHeight="14.25"/>
  <cols>
    <col min="1" max="1" width="32.3984375" style="0" customWidth="1"/>
    <col min="2" max="2" width="4.59765625" style="0" customWidth="1"/>
    <col min="3" max="3" width="4.69921875" style="0" customWidth="1"/>
    <col min="4" max="4" width="5.19921875" style="0" customWidth="1"/>
    <col min="5" max="5" width="5" style="0" customWidth="1"/>
    <col min="6" max="6" width="6.19921875" style="0" customWidth="1"/>
    <col min="7" max="7" width="5.69921875" style="0" customWidth="1"/>
    <col min="8" max="8" width="5.3984375" style="0" customWidth="1"/>
    <col min="9" max="9" width="4.19921875" style="0" customWidth="1"/>
    <col min="10" max="10" width="3.09765625" style="0" customWidth="1"/>
  </cols>
  <sheetData>
    <row r="2" spans="1:10" ht="74.25" customHeight="1">
      <c r="A2" s="325" t="s">
        <v>1</v>
      </c>
      <c r="B2" s="308" t="s">
        <v>5</v>
      </c>
      <c r="C2" s="326" t="s">
        <v>163</v>
      </c>
      <c r="D2" s="326" t="s">
        <v>167</v>
      </c>
      <c r="E2" s="327" t="s">
        <v>2</v>
      </c>
      <c r="F2" s="312" t="s">
        <v>164</v>
      </c>
      <c r="G2" s="312" t="s">
        <v>165</v>
      </c>
      <c r="H2" s="309" t="s">
        <v>166</v>
      </c>
      <c r="I2" s="311" t="s">
        <v>3</v>
      </c>
      <c r="J2" s="311" t="s">
        <v>4</v>
      </c>
    </row>
    <row r="3" spans="1:10" ht="14.25">
      <c r="A3" s="247" t="s">
        <v>460</v>
      </c>
      <c r="B3" s="346">
        <v>1</v>
      </c>
      <c r="C3" s="346" t="s">
        <v>12</v>
      </c>
      <c r="D3" s="248">
        <f>SUM(E3:H3)</f>
        <v>10</v>
      </c>
      <c r="E3" s="248">
        <v>10</v>
      </c>
      <c r="F3" s="248"/>
      <c r="G3" s="249"/>
      <c r="H3" s="248"/>
      <c r="I3" s="248">
        <f>ROUNDUP(E3/15,0)</f>
        <v>1</v>
      </c>
      <c r="J3" s="248"/>
    </row>
    <row r="4" spans="1:10" ht="14.25">
      <c r="A4" s="346" t="s">
        <v>437</v>
      </c>
      <c r="B4" s="346">
        <v>2</v>
      </c>
      <c r="C4" s="346" t="s">
        <v>12</v>
      </c>
      <c r="D4" s="248">
        <f>SUM(E4:H4)</f>
        <v>30</v>
      </c>
      <c r="E4" s="248">
        <v>30</v>
      </c>
      <c r="F4" s="248"/>
      <c r="G4" s="248"/>
      <c r="H4" s="248"/>
      <c r="I4" s="248">
        <v>2</v>
      </c>
      <c r="J4" s="248"/>
    </row>
    <row r="5" spans="1:10" ht="14.25">
      <c r="A5" s="346" t="s">
        <v>206</v>
      </c>
      <c r="B5" s="346">
        <v>2</v>
      </c>
      <c r="C5" s="346" t="s">
        <v>12</v>
      </c>
      <c r="D5" s="248">
        <f>SUM(E5:H5)</f>
        <v>30</v>
      </c>
      <c r="E5" s="248">
        <v>30</v>
      </c>
      <c r="F5" s="248"/>
      <c r="G5" s="248"/>
      <c r="H5" s="248"/>
      <c r="I5" s="248">
        <f>ROUNDUP(E5/15,0)</f>
        <v>2</v>
      </c>
      <c r="J5" s="248"/>
    </row>
    <row r="6" spans="1:10" ht="14.25">
      <c r="A6" s="346" t="s">
        <v>207</v>
      </c>
      <c r="B6" s="346">
        <v>2</v>
      </c>
      <c r="C6" s="346" t="s">
        <v>12</v>
      </c>
      <c r="D6" s="248">
        <f>SUM(E6:H6)</f>
        <v>30</v>
      </c>
      <c r="E6" s="248">
        <v>30</v>
      </c>
      <c r="F6" s="248"/>
      <c r="G6" s="248"/>
      <c r="H6" s="248"/>
      <c r="I6" s="248">
        <f>ROUNDUP(E6/15,0)</f>
        <v>2</v>
      </c>
      <c r="J6" s="248"/>
    </row>
    <row r="7" spans="1:10" ht="16.5">
      <c r="A7" s="353" t="s">
        <v>465</v>
      </c>
      <c r="B7" s="354">
        <f>SUM(B3:B6)</f>
        <v>7</v>
      </c>
      <c r="C7" s="354"/>
      <c r="D7" s="354">
        <f aca="true" t="shared" si="0" ref="D7:I7">SUM(D3:D6)</f>
        <v>100</v>
      </c>
      <c r="E7" s="354">
        <f t="shared" si="0"/>
        <v>100</v>
      </c>
      <c r="F7" s="354"/>
      <c r="G7" s="354"/>
      <c r="H7" s="354"/>
      <c r="I7" s="354">
        <f t="shared" si="0"/>
        <v>7</v>
      </c>
      <c r="J7" s="354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8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49.69921875" style="0" customWidth="1"/>
    <col min="2" max="2" width="12.3984375" style="0" customWidth="1"/>
  </cols>
  <sheetData>
    <row r="2" spans="1:2" ht="14.25">
      <c r="A2" s="325" t="s">
        <v>1</v>
      </c>
      <c r="B2" s="308" t="s">
        <v>5</v>
      </c>
    </row>
    <row r="3" spans="1:2" ht="14.25">
      <c r="A3" s="320" t="s">
        <v>10</v>
      </c>
      <c r="B3" s="347">
        <v>5</v>
      </c>
    </row>
    <row r="4" spans="1:2" ht="14.25">
      <c r="A4" s="320" t="s">
        <v>324</v>
      </c>
      <c r="B4" s="347">
        <v>6</v>
      </c>
    </row>
    <row r="5" spans="1:2" ht="14.25">
      <c r="A5" s="320" t="s">
        <v>422</v>
      </c>
      <c r="B5" s="347">
        <v>5</v>
      </c>
    </row>
    <row r="6" spans="1:2" ht="14.25">
      <c r="A6" s="320" t="s">
        <v>16</v>
      </c>
      <c r="B6" s="347">
        <v>8</v>
      </c>
    </row>
    <row r="7" spans="1:2" ht="14.25">
      <c r="A7" s="320" t="s">
        <v>423</v>
      </c>
      <c r="B7" s="347">
        <v>2</v>
      </c>
    </row>
    <row r="8" spans="1:2" ht="14.25">
      <c r="A8" s="320" t="s">
        <v>397</v>
      </c>
      <c r="B8" s="347">
        <v>7</v>
      </c>
    </row>
    <row r="9" spans="1:2" ht="14.25">
      <c r="A9" s="320" t="s">
        <v>23</v>
      </c>
      <c r="B9" s="347">
        <v>5</v>
      </c>
    </row>
    <row r="10" spans="1:2" ht="14.25">
      <c r="A10" s="320" t="s">
        <v>22</v>
      </c>
      <c r="B10" s="347">
        <v>8</v>
      </c>
    </row>
    <row r="11" spans="1:2" ht="14.25">
      <c r="A11" s="320" t="s">
        <v>398</v>
      </c>
      <c r="B11" s="347">
        <v>6</v>
      </c>
    </row>
    <row r="12" spans="1:2" ht="14.25">
      <c r="A12" s="320" t="s">
        <v>21</v>
      </c>
      <c r="B12" s="347">
        <v>6</v>
      </c>
    </row>
    <row r="13" spans="1:2" ht="14.25">
      <c r="A13" s="320" t="s">
        <v>26</v>
      </c>
      <c r="B13" s="347">
        <v>7</v>
      </c>
    </row>
    <row r="14" spans="1:2" ht="14.25">
      <c r="A14" s="320" t="s">
        <v>451</v>
      </c>
      <c r="B14" s="380">
        <v>2</v>
      </c>
    </row>
    <row r="15" spans="1:2" ht="14.25">
      <c r="A15" s="355" t="s">
        <v>469</v>
      </c>
      <c r="B15" s="396"/>
    </row>
    <row r="16" spans="1:2" ht="14.25">
      <c r="A16" s="320" t="s">
        <v>317</v>
      </c>
      <c r="B16" s="380">
        <v>2</v>
      </c>
    </row>
    <row r="17" spans="1:2" ht="14.25">
      <c r="A17" s="320" t="s">
        <v>318</v>
      </c>
      <c r="B17" s="396"/>
    </row>
    <row r="18" spans="1:2" ht="14.25">
      <c r="A18" s="320" t="s">
        <v>421</v>
      </c>
      <c r="B18" s="380">
        <v>2</v>
      </c>
    </row>
    <row r="19" spans="1:2" ht="14.25">
      <c r="A19" s="320" t="s">
        <v>442</v>
      </c>
      <c r="B19" s="397"/>
    </row>
    <row r="20" spans="1:2" ht="30" customHeight="1">
      <c r="A20" s="356" t="s">
        <v>453</v>
      </c>
      <c r="B20" s="396"/>
    </row>
    <row r="21" spans="1:2" ht="14.25">
      <c r="A21" s="357" t="s">
        <v>449</v>
      </c>
      <c r="B21" s="380">
        <v>3</v>
      </c>
    </row>
    <row r="22" spans="1:2" ht="14.25">
      <c r="A22" s="358" t="s">
        <v>444</v>
      </c>
      <c r="B22" s="396"/>
    </row>
    <row r="23" spans="1:2" ht="14.25">
      <c r="A23" s="320" t="s">
        <v>24</v>
      </c>
      <c r="B23" s="347">
        <v>5</v>
      </c>
    </row>
    <row r="24" spans="1:2" ht="14.25">
      <c r="A24" s="320" t="s">
        <v>424</v>
      </c>
      <c r="B24" s="347">
        <v>7</v>
      </c>
    </row>
    <row r="25" spans="1:2" ht="14.25">
      <c r="A25" s="320" t="s">
        <v>325</v>
      </c>
      <c r="B25" s="347">
        <v>3</v>
      </c>
    </row>
    <row r="26" spans="1:2" ht="14.25">
      <c r="A26" s="320" t="s">
        <v>28</v>
      </c>
      <c r="B26" s="347">
        <v>6</v>
      </c>
    </row>
    <row r="27" spans="1:2" ht="14.25">
      <c r="A27" s="320" t="s">
        <v>36</v>
      </c>
      <c r="B27" s="347">
        <v>2</v>
      </c>
    </row>
    <row r="28" spans="1:2" ht="14.25">
      <c r="A28" s="320" t="s">
        <v>400</v>
      </c>
      <c r="B28" s="347">
        <v>5</v>
      </c>
    </row>
    <row r="29" spans="1:2" ht="14.25">
      <c r="A29" s="320" t="s">
        <v>401</v>
      </c>
      <c r="B29" s="347">
        <v>5</v>
      </c>
    </row>
    <row r="30" spans="1:2" ht="14.25">
      <c r="A30" s="320" t="s">
        <v>443</v>
      </c>
      <c r="B30" s="380">
        <v>2</v>
      </c>
    </row>
    <row r="31" spans="1:2" ht="14.25">
      <c r="A31" s="320" t="s">
        <v>434</v>
      </c>
      <c r="B31" s="396"/>
    </row>
    <row r="32" spans="1:2" ht="14.25">
      <c r="A32" s="320" t="s">
        <v>225</v>
      </c>
      <c r="B32" s="380">
        <v>2</v>
      </c>
    </row>
    <row r="33" spans="1:2" ht="14.25">
      <c r="A33" s="358" t="s">
        <v>191</v>
      </c>
      <c r="B33" s="396"/>
    </row>
    <row r="34" spans="1:2" ht="14.25">
      <c r="A34" s="320" t="s">
        <v>445</v>
      </c>
      <c r="B34" s="380">
        <v>3</v>
      </c>
    </row>
    <row r="35" spans="1:2" ht="14.25">
      <c r="A35" s="302" t="s">
        <v>446</v>
      </c>
      <c r="B35" s="396"/>
    </row>
    <row r="36" spans="1:2" ht="14.25">
      <c r="A36" s="302" t="s">
        <v>186</v>
      </c>
      <c r="B36" s="380">
        <v>4</v>
      </c>
    </row>
    <row r="37" spans="1:2" ht="14.25">
      <c r="A37" s="300" t="s">
        <v>467</v>
      </c>
      <c r="B37" s="396"/>
    </row>
    <row r="38" spans="1:2" ht="14.25">
      <c r="A38" s="320" t="s">
        <v>352</v>
      </c>
      <c r="B38" s="380">
        <v>4</v>
      </c>
    </row>
    <row r="39" spans="1:2" ht="14.25">
      <c r="A39" s="320" t="s">
        <v>384</v>
      </c>
      <c r="B39" s="396"/>
    </row>
    <row r="40" spans="1:2" ht="14.25">
      <c r="A40" s="320" t="s">
        <v>447</v>
      </c>
      <c r="B40" s="380">
        <v>3</v>
      </c>
    </row>
    <row r="41" spans="1:2" ht="14.25">
      <c r="A41" s="320" t="s">
        <v>448</v>
      </c>
      <c r="B41" s="396"/>
    </row>
    <row r="42" spans="1:2" ht="14.25">
      <c r="A42" s="320" t="s">
        <v>37</v>
      </c>
      <c r="B42" s="347">
        <v>5</v>
      </c>
    </row>
    <row r="43" spans="1:2" ht="14.25">
      <c r="A43" s="320" t="s">
        <v>399</v>
      </c>
      <c r="B43" s="347">
        <v>8</v>
      </c>
    </row>
    <row r="44" spans="1:2" ht="14.25">
      <c r="A44" s="320" t="s">
        <v>192</v>
      </c>
      <c r="B44" s="347">
        <v>2</v>
      </c>
    </row>
    <row r="45" spans="1:2" ht="14.25">
      <c r="A45" s="320" t="s">
        <v>383</v>
      </c>
      <c r="B45" s="380">
        <v>2</v>
      </c>
    </row>
    <row r="46" spans="1:2" ht="14.25">
      <c r="A46" s="320" t="s">
        <v>188</v>
      </c>
      <c r="B46" s="396"/>
    </row>
    <row r="47" spans="1:2" ht="14.25">
      <c r="A47" s="320" t="s">
        <v>364</v>
      </c>
      <c r="B47" s="380">
        <v>2</v>
      </c>
    </row>
    <row r="48" spans="1:2" ht="14.25">
      <c r="A48" s="320" t="s">
        <v>365</v>
      </c>
      <c r="B48" s="397"/>
    </row>
    <row r="49" spans="1:2" ht="14.25">
      <c r="A49" s="320" t="s">
        <v>440</v>
      </c>
      <c r="B49" s="397"/>
    </row>
    <row r="50" spans="1:2" ht="14.25">
      <c r="A50" s="320" t="s">
        <v>441</v>
      </c>
      <c r="B50" s="396"/>
    </row>
    <row r="51" spans="1:2" ht="14.25">
      <c r="A51" s="320" t="s">
        <v>450</v>
      </c>
      <c r="B51" s="380">
        <v>2</v>
      </c>
    </row>
    <row r="52" spans="1:2" ht="14.25">
      <c r="A52" s="320" t="s">
        <v>54</v>
      </c>
      <c r="B52" s="397"/>
    </row>
    <row r="53" spans="1:2" ht="14.25">
      <c r="A53" s="320" t="s">
        <v>454</v>
      </c>
      <c r="B53" s="396"/>
    </row>
    <row r="54" spans="1:2" ht="14.25">
      <c r="A54" s="320" t="s">
        <v>49</v>
      </c>
      <c r="B54" s="380">
        <v>3</v>
      </c>
    </row>
    <row r="55" spans="1:2" ht="14.25">
      <c r="A55" s="320" t="s">
        <v>187</v>
      </c>
      <c r="B55" s="397"/>
    </row>
    <row r="56" spans="1:2" ht="14.25">
      <c r="A56" s="320" t="s">
        <v>420</v>
      </c>
      <c r="B56" s="396"/>
    </row>
    <row r="57" spans="1:2" ht="14.25">
      <c r="A57" s="334" t="s">
        <v>466</v>
      </c>
      <c r="B57" s="344">
        <f>SUM(B3:B56)</f>
        <v>149</v>
      </c>
    </row>
    <row r="58" spans="1:2" ht="14.25">
      <c r="A58" s="275"/>
      <c r="B58" s="348"/>
    </row>
  </sheetData>
  <sheetProtection/>
  <mergeCells count="14">
    <mergeCell ref="B51:B53"/>
    <mergeCell ref="B54:B56"/>
    <mergeCell ref="B34:B35"/>
    <mergeCell ref="B36:B37"/>
    <mergeCell ref="B38:B39"/>
    <mergeCell ref="B40:B41"/>
    <mergeCell ref="B45:B46"/>
    <mergeCell ref="B47:B50"/>
    <mergeCell ref="B14:B15"/>
    <mergeCell ref="B16:B17"/>
    <mergeCell ref="B18:B20"/>
    <mergeCell ref="B21:B22"/>
    <mergeCell ref="B30:B31"/>
    <mergeCell ref="B32:B33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0"/>
  <sheetViews>
    <sheetView zoomScale="130" zoomScaleNormal="130" zoomScaleSheetLayoutView="145" zoomScalePageLayoutView="0" workbookViewId="0" topLeftCell="A26">
      <pane ySplit="14370" topLeftCell="A104" activePane="topLeft" state="split"/>
      <selection pane="topLeft" activeCell="G74" sqref="G74"/>
      <selection pane="bottomLeft" activeCell="A104" sqref="A104"/>
    </sheetView>
  </sheetViews>
  <sheetFormatPr defaultColWidth="8.796875" defaultRowHeight="14.25"/>
  <cols>
    <col min="1" max="2" width="2.59765625" style="134" customWidth="1"/>
    <col min="3" max="3" width="3.69921875" style="134" customWidth="1"/>
    <col min="4" max="4" width="39.69921875" style="135" customWidth="1"/>
    <col min="5" max="5" width="3.69921875" style="136" customWidth="1"/>
    <col min="6" max="6" width="4.69921875" style="136" customWidth="1"/>
    <col min="7" max="8" width="3.69921875" style="136" customWidth="1"/>
    <col min="9" max="9" width="3.19921875" style="136" customWidth="1"/>
    <col min="10" max="10" width="3.69921875" style="136" customWidth="1"/>
    <col min="11" max="11" width="3.5" style="136" customWidth="1"/>
    <col min="12" max="12" width="3.19921875" style="136" bestFit="1" customWidth="1"/>
    <col min="13" max="13" width="3.5" style="136" bestFit="1" customWidth="1"/>
    <col min="14" max="14" width="3" style="9" hidden="1" customWidth="1"/>
    <col min="15" max="15" width="2.69921875" style="5" hidden="1" customWidth="1"/>
    <col min="16" max="16" width="4.5" style="5" hidden="1" customWidth="1"/>
    <col min="17" max="16384" width="9" style="5" customWidth="1"/>
  </cols>
  <sheetData>
    <row r="1" spans="1:13" ht="16.5" customHeight="1">
      <c r="A1" s="404" t="s">
        <v>320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39" customHeight="1">
      <c r="A2" s="405" t="s">
        <v>330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4" s="1" customFormat="1" ht="54.75" customHeight="1">
      <c r="A3" s="41" t="s">
        <v>0</v>
      </c>
      <c r="B3" s="42" t="s">
        <v>388</v>
      </c>
      <c r="C3" s="42" t="s">
        <v>105</v>
      </c>
      <c r="D3" s="43" t="s">
        <v>1</v>
      </c>
      <c r="E3" s="44" t="s">
        <v>5</v>
      </c>
      <c r="F3" s="45" t="s">
        <v>163</v>
      </c>
      <c r="G3" s="45" t="s">
        <v>167</v>
      </c>
      <c r="H3" s="46" t="s">
        <v>2</v>
      </c>
      <c r="I3" s="47" t="s">
        <v>164</v>
      </c>
      <c r="J3" s="47" t="s">
        <v>165</v>
      </c>
      <c r="K3" s="47" t="s">
        <v>166</v>
      </c>
      <c r="L3" s="48" t="s">
        <v>386</v>
      </c>
      <c r="M3" s="48" t="s">
        <v>387</v>
      </c>
      <c r="N3" s="10" t="s">
        <v>91</v>
      </c>
    </row>
    <row r="4" spans="1:14" s="2" customFormat="1" ht="12" customHeight="1">
      <c r="A4" s="410">
        <v>1</v>
      </c>
      <c r="B4" s="49">
        <v>9</v>
      </c>
      <c r="C4" s="50" t="s">
        <v>227</v>
      </c>
      <c r="D4" s="51" t="s">
        <v>7</v>
      </c>
      <c r="E4" s="137">
        <v>5</v>
      </c>
      <c r="F4" s="137" t="s">
        <v>9</v>
      </c>
      <c r="G4" s="52">
        <f aca="true" t="shared" si="0" ref="G4:G13">SUM(H4:K4)</f>
        <v>33</v>
      </c>
      <c r="H4" s="52">
        <v>18</v>
      </c>
      <c r="I4" s="52">
        <v>15</v>
      </c>
      <c r="J4" s="53"/>
      <c r="K4" s="52"/>
      <c r="L4" s="54">
        <f>ROUNDUP(H4/B4,1)</f>
        <v>2</v>
      </c>
      <c r="M4" s="54">
        <f>ROUNDUP((J4+I4+K4)/B4,1)</f>
        <v>1.7000000000000002</v>
      </c>
      <c r="N4" s="7"/>
    </row>
    <row r="5" spans="1:14" s="2" customFormat="1" ht="12" customHeight="1">
      <c r="A5" s="410"/>
      <c r="B5" s="49">
        <v>9</v>
      </c>
      <c r="C5" s="50" t="s">
        <v>228</v>
      </c>
      <c r="D5" s="51" t="s">
        <v>10</v>
      </c>
      <c r="E5" s="137">
        <v>5</v>
      </c>
      <c r="F5" s="137" t="s">
        <v>9</v>
      </c>
      <c r="G5" s="52">
        <f t="shared" si="0"/>
        <v>33</v>
      </c>
      <c r="H5" s="52">
        <v>18</v>
      </c>
      <c r="I5" s="52">
        <v>3</v>
      </c>
      <c r="J5" s="53">
        <v>12</v>
      </c>
      <c r="K5" s="52"/>
      <c r="L5" s="54">
        <f aca="true" t="shared" si="1" ref="L5:L13">ROUNDUP(H5/B5,1)</f>
        <v>2</v>
      </c>
      <c r="M5" s="54">
        <f aca="true" t="shared" si="2" ref="M5:M13">ROUNDUP((J5+I5+K5)/B5,1)</f>
        <v>1.7000000000000002</v>
      </c>
      <c r="N5" s="7"/>
    </row>
    <row r="6" spans="1:14" s="2" customFormat="1" ht="12" customHeight="1">
      <c r="A6" s="410"/>
      <c r="B6" s="49">
        <v>9</v>
      </c>
      <c r="C6" s="50" t="s">
        <v>229</v>
      </c>
      <c r="D6" s="51" t="s">
        <v>324</v>
      </c>
      <c r="E6" s="137">
        <v>7</v>
      </c>
      <c r="F6" s="137" t="s">
        <v>9</v>
      </c>
      <c r="G6" s="52">
        <f>SUM(H6:K6)</f>
        <v>54</v>
      </c>
      <c r="H6" s="52">
        <v>27</v>
      </c>
      <c r="I6" s="52">
        <v>9</v>
      </c>
      <c r="J6" s="53">
        <v>18</v>
      </c>
      <c r="K6" s="52"/>
      <c r="L6" s="54">
        <f t="shared" si="1"/>
        <v>3</v>
      </c>
      <c r="M6" s="54">
        <f t="shared" si="2"/>
        <v>3</v>
      </c>
      <c r="N6" s="7"/>
    </row>
    <row r="7" spans="1:14" s="2" customFormat="1" ht="12" customHeight="1">
      <c r="A7" s="410"/>
      <c r="B7" s="49">
        <v>6</v>
      </c>
      <c r="C7" s="50" t="s">
        <v>230</v>
      </c>
      <c r="D7" s="51" t="s">
        <v>161</v>
      </c>
      <c r="E7" s="137">
        <v>1</v>
      </c>
      <c r="F7" s="137" t="s">
        <v>12</v>
      </c>
      <c r="G7" s="52">
        <f t="shared" si="0"/>
        <v>6</v>
      </c>
      <c r="H7" s="52">
        <v>6</v>
      </c>
      <c r="I7" s="52"/>
      <c r="J7" s="53"/>
      <c r="K7" s="52"/>
      <c r="L7" s="54">
        <f t="shared" si="1"/>
        <v>1</v>
      </c>
      <c r="M7" s="54">
        <f t="shared" si="2"/>
        <v>0</v>
      </c>
      <c r="N7" s="7"/>
    </row>
    <row r="8" spans="1:14" s="2" customFormat="1" ht="12" customHeight="1">
      <c r="A8" s="410"/>
      <c r="B8" s="49">
        <v>7</v>
      </c>
      <c r="C8" s="50" t="s">
        <v>231</v>
      </c>
      <c r="D8" s="51" t="s">
        <v>162</v>
      </c>
      <c r="E8" s="137">
        <v>1</v>
      </c>
      <c r="F8" s="137" t="s">
        <v>12</v>
      </c>
      <c r="G8" s="52">
        <f t="shared" si="0"/>
        <v>7</v>
      </c>
      <c r="H8" s="52">
        <v>7</v>
      </c>
      <c r="I8" s="52"/>
      <c r="J8" s="53"/>
      <c r="K8" s="52"/>
      <c r="L8" s="54">
        <f t="shared" si="1"/>
        <v>1</v>
      </c>
      <c r="M8" s="54">
        <f t="shared" si="2"/>
        <v>0</v>
      </c>
      <c r="N8" s="7"/>
    </row>
    <row r="9" spans="1:14" s="2" customFormat="1" ht="12" customHeight="1">
      <c r="A9" s="410"/>
      <c r="B9" s="49">
        <v>7</v>
      </c>
      <c r="C9" s="50" t="s">
        <v>296</v>
      </c>
      <c r="D9" s="51" t="s">
        <v>171</v>
      </c>
      <c r="E9" s="137">
        <v>2</v>
      </c>
      <c r="F9" s="137" t="s">
        <v>12</v>
      </c>
      <c r="G9" s="52">
        <f t="shared" si="0"/>
        <v>14</v>
      </c>
      <c r="H9" s="52"/>
      <c r="I9" s="52"/>
      <c r="J9" s="52">
        <v>14</v>
      </c>
      <c r="K9" s="52"/>
      <c r="L9" s="54">
        <f t="shared" si="1"/>
        <v>0</v>
      </c>
      <c r="M9" s="54">
        <f t="shared" si="2"/>
        <v>2</v>
      </c>
      <c r="N9" s="7"/>
    </row>
    <row r="10" spans="1:14" s="2" customFormat="1" ht="12" customHeight="1">
      <c r="A10" s="410"/>
      <c r="B10" s="49">
        <v>7</v>
      </c>
      <c r="C10" s="50" t="s">
        <v>297</v>
      </c>
      <c r="D10" s="51" t="s">
        <v>206</v>
      </c>
      <c r="E10" s="137">
        <v>2</v>
      </c>
      <c r="F10" s="137" t="s">
        <v>12</v>
      </c>
      <c r="G10" s="52">
        <f t="shared" si="0"/>
        <v>7</v>
      </c>
      <c r="H10" s="52">
        <v>7</v>
      </c>
      <c r="I10" s="52"/>
      <c r="J10" s="52"/>
      <c r="K10" s="52"/>
      <c r="L10" s="54">
        <f t="shared" si="1"/>
        <v>1</v>
      </c>
      <c r="M10" s="54">
        <f t="shared" si="2"/>
        <v>0</v>
      </c>
      <c r="N10" s="7"/>
    </row>
    <row r="11" spans="1:14" s="2" customFormat="1" ht="12" customHeight="1">
      <c r="A11" s="410"/>
      <c r="B11" s="49">
        <v>7</v>
      </c>
      <c r="C11" s="50" t="s">
        <v>297</v>
      </c>
      <c r="D11" s="51" t="s">
        <v>207</v>
      </c>
      <c r="E11" s="137">
        <v>2</v>
      </c>
      <c r="F11" s="137" t="s">
        <v>12</v>
      </c>
      <c r="G11" s="52">
        <f t="shared" si="0"/>
        <v>7</v>
      </c>
      <c r="H11" s="52">
        <v>7</v>
      </c>
      <c r="I11" s="52"/>
      <c r="J11" s="52"/>
      <c r="K11" s="52"/>
      <c r="L11" s="54">
        <f t="shared" si="1"/>
        <v>1</v>
      </c>
      <c r="M11" s="54">
        <f t="shared" si="2"/>
        <v>0</v>
      </c>
      <c r="N11" s="7"/>
    </row>
    <row r="12" spans="1:14" s="2" customFormat="1" ht="12" customHeight="1">
      <c r="A12" s="410"/>
      <c r="B12" s="49">
        <v>9</v>
      </c>
      <c r="C12" s="50" t="s">
        <v>236</v>
      </c>
      <c r="D12" s="51" t="s">
        <v>13</v>
      </c>
      <c r="E12" s="137">
        <v>4</v>
      </c>
      <c r="F12" s="137" t="s">
        <v>12</v>
      </c>
      <c r="G12" s="52">
        <f t="shared" si="0"/>
        <v>27</v>
      </c>
      <c r="H12" s="52">
        <v>9</v>
      </c>
      <c r="I12" s="52">
        <v>9</v>
      </c>
      <c r="J12" s="53">
        <v>9</v>
      </c>
      <c r="K12" s="52"/>
      <c r="L12" s="54">
        <f t="shared" si="1"/>
        <v>1</v>
      </c>
      <c r="M12" s="54">
        <f t="shared" si="2"/>
        <v>2</v>
      </c>
      <c r="N12" s="7"/>
    </row>
    <row r="13" spans="1:14" s="2" customFormat="1" ht="12" customHeight="1">
      <c r="A13" s="410"/>
      <c r="B13" s="49">
        <v>7</v>
      </c>
      <c r="C13" s="50" t="s">
        <v>237</v>
      </c>
      <c r="D13" s="51" t="s">
        <v>25</v>
      </c>
      <c r="E13" s="137">
        <v>1</v>
      </c>
      <c r="F13" s="137" t="s">
        <v>12</v>
      </c>
      <c r="G13" s="52">
        <f t="shared" si="0"/>
        <v>14</v>
      </c>
      <c r="H13" s="52">
        <v>14</v>
      </c>
      <c r="I13" s="52"/>
      <c r="J13" s="52"/>
      <c r="K13" s="52"/>
      <c r="L13" s="54">
        <f t="shared" si="1"/>
        <v>2</v>
      </c>
      <c r="M13" s="54">
        <f t="shared" si="2"/>
        <v>0</v>
      </c>
      <c r="N13" s="7"/>
    </row>
    <row r="14" spans="1:15" s="2" customFormat="1" ht="12" customHeight="1">
      <c r="A14" s="410"/>
      <c r="B14" s="49"/>
      <c r="C14" s="55"/>
      <c r="D14" s="56" t="s">
        <v>14</v>
      </c>
      <c r="E14" s="57">
        <f>SUM(E4:E13)</f>
        <v>30</v>
      </c>
      <c r="F14" s="58" t="s">
        <v>391</v>
      </c>
      <c r="G14" s="59">
        <f aca="true" t="shared" si="3" ref="G14:M14">SUM(G4:G13)</f>
        <v>202</v>
      </c>
      <c r="H14" s="59">
        <f t="shared" si="3"/>
        <v>113</v>
      </c>
      <c r="I14" s="59">
        <f t="shared" si="3"/>
        <v>36</v>
      </c>
      <c r="J14" s="59">
        <f t="shared" si="3"/>
        <v>53</v>
      </c>
      <c r="K14" s="59">
        <f t="shared" si="3"/>
        <v>0</v>
      </c>
      <c r="L14" s="59">
        <f t="shared" si="3"/>
        <v>14</v>
      </c>
      <c r="M14" s="59">
        <f t="shared" si="3"/>
        <v>10.4</v>
      </c>
      <c r="N14" s="7"/>
      <c r="O14" s="60">
        <f>SUM(L14:M14)</f>
        <v>24.4</v>
      </c>
    </row>
    <row r="15" spans="1:14" s="2" customFormat="1" ht="12" customHeight="1">
      <c r="A15" s="410">
        <v>2</v>
      </c>
      <c r="B15" s="49">
        <v>10</v>
      </c>
      <c r="C15" s="50" t="s">
        <v>238</v>
      </c>
      <c r="D15" s="51" t="s">
        <v>325</v>
      </c>
      <c r="E15" s="137">
        <v>7</v>
      </c>
      <c r="F15" s="137" t="s">
        <v>9</v>
      </c>
      <c r="G15" s="52">
        <f>SUM(H15:K15)</f>
        <v>35</v>
      </c>
      <c r="H15" s="52">
        <v>14</v>
      </c>
      <c r="I15" s="52">
        <v>7</v>
      </c>
      <c r="J15" s="53">
        <v>14</v>
      </c>
      <c r="K15" s="52"/>
      <c r="L15" s="54">
        <f>ROUNDUP(H15/B15,1)</f>
        <v>1.4</v>
      </c>
      <c r="M15" s="54">
        <f>ROUNDUP((J15+I15+K15)/B15,1)</f>
        <v>2.1</v>
      </c>
      <c r="N15" s="7"/>
    </row>
    <row r="16" spans="1:14" s="2" customFormat="1" ht="12" customHeight="1">
      <c r="A16" s="410"/>
      <c r="B16" s="49">
        <v>10</v>
      </c>
      <c r="C16" s="50" t="s">
        <v>239</v>
      </c>
      <c r="D16" s="51" t="s">
        <v>15</v>
      </c>
      <c r="E16" s="137">
        <v>7</v>
      </c>
      <c r="F16" s="137" t="s">
        <v>9</v>
      </c>
      <c r="G16" s="52">
        <f aca="true" t="shared" si="4" ref="G16:G21">SUM(H16:K16)</f>
        <v>52</v>
      </c>
      <c r="H16" s="52">
        <v>14</v>
      </c>
      <c r="I16" s="52">
        <v>7</v>
      </c>
      <c r="J16" s="53">
        <v>21</v>
      </c>
      <c r="K16" s="52">
        <v>10</v>
      </c>
      <c r="L16" s="54">
        <f aca="true" t="shared" si="5" ref="L16:L22">ROUNDUP(H16/B16,1)</f>
        <v>1.4</v>
      </c>
      <c r="M16" s="54">
        <f aca="true" t="shared" si="6" ref="M16:M22">ROUNDUP((J16+I16+K16)/B16,1)</f>
        <v>3.8</v>
      </c>
      <c r="N16" s="7"/>
    </row>
    <row r="17" spans="1:14" s="2" customFormat="1" ht="12" customHeight="1">
      <c r="A17" s="410"/>
      <c r="B17" s="49">
        <v>10</v>
      </c>
      <c r="C17" s="50" t="s">
        <v>240</v>
      </c>
      <c r="D17" s="51" t="s">
        <v>16</v>
      </c>
      <c r="E17" s="137">
        <v>7</v>
      </c>
      <c r="F17" s="137" t="s">
        <v>9</v>
      </c>
      <c r="G17" s="52">
        <f t="shared" si="4"/>
        <v>52</v>
      </c>
      <c r="H17" s="52">
        <v>14</v>
      </c>
      <c r="I17" s="52">
        <v>7</v>
      </c>
      <c r="J17" s="53">
        <v>21</v>
      </c>
      <c r="K17" s="52">
        <v>10</v>
      </c>
      <c r="L17" s="54">
        <f t="shared" si="5"/>
        <v>1.4</v>
      </c>
      <c r="M17" s="54">
        <f t="shared" si="6"/>
        <v>3.8</v>
      </c>
      <c r="N17" s="7"/>
    </row>
    <row r="18" spans="1:14" s="2" customFormat="1" ht="12" customHeight="1">
      <c r="A18" s="410"/>
      <c r="B18" s="49">
        <v>7</v>
      </c>
      <c r="C18" s="50" t="s">
        <v>241</v>
      </c>
      <c r="D18" s="51" t="s">
        <v>17</v>
      </c>
      <c r="E18" s="137">
        <v>1</v>
      </c>
      <c r="F18" s="137" t="s">
        <v>12</v>
      </c>
      <c r="G18" s="52">
        <f t="shared" si="4"/>
        <v>7</v>
      </c>
      <c r="H18" s="52">
        <v>7</v>
      </c>
      <c r="I18" s="52"/>
      <c r="J18" s="53"/>
      <c r="K18" s="52"/>
      <c r="L18" s="54">
        <f t="shared" si="5"/>
        <v>1</v>
      </c>
      <c r="M18" s="54">
        <f t="shared" si="6"/>
        <v>0</v>
      </c>
      <c r="N18" s="7"/>
    </row>
    <row r="19" spans="1:14" s="2" customFormat="1" ht="12" customHeight="1">
      <c r="A19" s="410"/>
      <c r="B19" s="49">
        <v>9</v>
      </c>
      <c r="C19" s="50" t="s">
        <v>242</v>
      </c>
      <c r="D19" s="51" t="s">
        <v>20</v>
      </c>
      <c r="E19" s="137">
        <v>2</v>
      </c>
      <c r="F19" s="137" t="s">
        <v>12</v>
      </c>
      <c r="G19" s="52">
        <f t="shared" si="4"/>
        <v>18</v>
      </c>
      <c r="H19" s="52"/>
      <c r="I19" s="52"/>
      <c r="J19" s="53">
        <v>18</v>
      </c>
      <c r="K19" s="52"/>
      <c r="L19" s="54">
        <f t="shared" si="5"/>
        <v>0</v>
      </c>
      <c r="M19" s="54">
        <f t="shared" si="6"/>
        <v>2</v>
      </c>
      <c r="N19" s="7"/>
    </row>
    <row r="20" spans="1:14" s="2" customFormat="1" ht="12" customHeight="1">
      <c r="A20" s="410"/>
      <c r="B20" s="49">
        <v>7</v>
      </c>
      <c r="C20" s="50" t="s">
        <v>298</v>
      </c>
      <c r="D20" s="51" t="s">
        <v>174</v>
      </c>
      <c r="E20" s="137">
        <v>2</v>
      </c>
      <c r="F20" s="137" t="s">
        <v>12</v>
      </c>
      <c r="G20" s="52">
        <f t="shared" si="4"/>
        <v>14</v>
      </c>
      <c r="H20" s="52"/>
      <c r="I20" s="52"/>
      <c r="J20" s="52">
        <v>14</v>
      </c>
      <c r="K20" s="52"/>
      <c r="L20" s="54">
        <f t="shared" si="5"/>
        <v>0</v>
      </c>
      <c r="M20" s="54">
        <f t="shared" si="6"/>
        <v>2</v>
      </c>
      <c r="N20" s="7"/>
    </row>
    <row r="21" spans="1:14" s="2" customFormat="1" ht="12" customHeight="1">
      <c r="A21" s="410"/>
      <c r="B21" s="49">
        <v>10</v>
      </c>
      <c r="C21" s="50" t="s">
        <v>243</v>
      </c>
      <c r="D21" s="51" t="s">
        <v>205</v>
      </c>
      <c r="E21" s="137">
        <v>2</v>
      </c>
      <c r="F21" s="137" t="s">
        <v>12</v>
      </c>
      <c r="G21" s="52">
        <f t="shared" si="4"/>
        <v>24</v>
      </c>
      <c r="H21" s="52">
        <v>24</v>
      </c>
      <c r="I21" s="52"/>
      <c r="J21" s="52"/>
      <c r="K21" s="52"/>
      <c r="L21" s="54">
        <f t="shared" si="5"/>
        <v>2.4</v>
      </c>
      <c r="M21" s="54">
        <f t="shared" si="6"/>
        <v>0</v>
      </c>
      <c r="N21" s="7"/>
    </row>
    <row r="22" spans="1:14" s="2" customFormat="1" ht="12" customHeight="1">
      <c r="A22" s="410"/>
      <c r="B22" s="49">
        <v>7</v>
      </c>
      <c r="C22" s="50" t="s">
        <v>299</v>
      </c>
      <c r="D22" s="51" t="s">
        <v>185</v>
      </c>
      <c r="E22" s="137">
        <v>2</v>
      </c>
      <c r="F22" s="137" t="s">
        <v>12</v>
      </c>
      <c r="G22" s="52">
        <f>SUM(H22:K22)</f>
        <v>14</v>
      </c>
      <c r="H22" s="52">
        <v>7</v>
      </c>
      <c r="I22" s="52">
        <v>7</v>
      </c>
      <c r="J22" s="52"/>
      <c r="K22" s="52"/>
      <c r="L22" s="54">
        <f t="shared" si="5"/>
        <v>1</v>
      </c>
      <c r="M22" s="54">
        <f t="shared" si="6"/>
        <v>1</v>
      </c>
      <c r="N22" s="7"/>
    </row>
    <row r="23" spans="1:15" s="2" customFormat="1" ht="12" customHeight="1">
      <c r="A23" s="410"/>
      <c r="B23" s="49"/>
      <c r="C23" s="55"/>
      <c r="D23" s="56" t="s">
        <v>14</v>
      </c>
      <c r="E23" s="57">
        <f>SUM(E15:E22)</f>
        <v>30</v>
      </c>
      <c r="F23" s="58" t="s">
        <v>391</v>
      </c>
      <c r="G23" s="59">
        <f aca="true" t="shared" si="7" ref="G23:M23">SUM(G15:G22)</f>
        <v>216</v>
      </c>
      <c r="H23" s="59">
        <f t="shared" si="7"/>
        <v>80</v>
      </c>
      <c r="I23" s="59">
        <f t="shared" si="7"/>
        <v>28</v>
      </c>
      <c r="J23" s="59">
        <f t="shared" si="7"/>
        <v>88</v>
      </c>
      <c r="K23" s="59">
        <f t="shared" si="7"/>
        <v>20</v>
      </c>
      <c r="L23" s="61">
        <f t="shared" si="7"/>
        <v>8.6</v>
      </c>
      <c r="M23" s="61">
        <f t="shared" si="7"/>
        <v>14.7</v>
      </c>
      <c r="N23" s="7"/>
      <c r="O23" s="60">
        <f>SUM(L23:M23)</f>
        <v>23.299999999999997</v>
      </c>
    </row>
    <row r="24" spans="1:16" s="2" customFormat="1" ht="12" customHeight="1">
      <c r="A24" s="410">
        <v>3</v>
      </c>
      <c r="B24" s="49">
        <v>9</v>
      </c>
      <c r="C24" s="50" t="s">
        <v>246</v>
      </c>
      <c r="D24" s="51" t="s">
        <v>21</v>
      </c>
      <c r="E24" s="137">
        <v>4</v>
      </c>
      <c r="F24" s="137" t="s">
        <v>9</v>
      </c>
      <c r="G24" s="52">
        <f aca="true" t="shared" si="8" ref="G24:G33">SUM(H24:K24)</f>
        <v>31</v>
      </c>
      <c r="H24" s="52">
        <v>9</v>
      </c>
      <c r="I24" s="52"/>
      <c r="J24" s="53">
        <v>22</v>
      </c>
      <c r="K24" s="52"/>
      <c r="L24" s="54">
        <f>ROUNDUP(H24/B24,1)</f>
        <v>1</v>
      </c>
      <c r="M24" s="54">
        <f>ROUNDUP((J24+I24+K24)/B24,1)</f>
        <v>2.5</v>
      </c>
      <c r="N24" s="7"/>
      <c r="P24" s="2">
        <v>27</v>
      </c>
    </row>
    <row r="25" spans="1:16" s="2" customFormat="1" ht="12" customHeight="1">
      <c r="A25" s="410"/>
      <c r="B25" s="49">
        <v>9</v>
      </c>
      <c r="C25" s="50" t="s">
        <v>247</v>
      </c>
      <c r="D25" s="51" t="s">
        <v>22</v>
      </c>
      <c r="E25" s="137">
        <v>4</v>
      </c>
      <c r="F25" s="137" t="s">
        <v>9</v>
      </c>
      <c r="G25" s="52">
        <f t="shared" si="8"/>
        <v>36</v>
      </c>
      <c r="H25" s="52">
        <v>9</v>
      </c>
      <c r="I25" s="52">
        <v>9</v>
      </c>
      <c r="J25" s="53">
        <v>18</v>
      </c>
      <c r="K25" s="52"/>
      <c r="L25" s="54">
        <f aca="true" t="shared" si="9" ref="L25:L33">ROUNDUP(H25/B25,1)</f>
        <v>1</v>
      </c>
      <c r="M25" s="54">
        <f aca="true" t="shared" si="10" ref="M25:M33">ROUNDUP((J25+I25+K25)/B25,1)</f>
        <v>3</v>
      </c>
      <c r="N25" s="7"/>
      <c r="P25" s="2">
        <v>36</v>
      </c>
    </row>
    <row r="26" spans="1:16" s="2" customFormat="1" ht="12" customHeight="1">
      <c r="A26" s="410"/>
      <c r="B26" s="49">
        <v>9</v>
      </c>
      <c r="C26" s="50" t="s">
        <v>248</v>
      </c>
      <c r="D26" s="51" t="s">
        <v>23</v>
      </c>
      <c r="E26" s="137">
        <v>4</v>
      </c>
      <c r="F26" s="137" t="s">
        <v>9</v>
      </c>
      <c r="G26" s="52">
        <f t="shared" si="8"/>
        <v>18</v>
      </c>
      <c r="H26" s="52">
        <v>9</v>
      </c>
      <c r="I26" s="52">
        <v>3</v>
      </c>
      <c r="J26" s="53">
        <v>6</v>
      </c>
      <c r="K26" s="52"/>
      <c r="L26" s="54">
        <f t="shared" si="9"/>
        <v>1</v>
      </c>
      <c r="M26" s="54">
        <f t="shared" si="10"/>
        <v>1</v>
      </c>
      <c r="N26" s="7"/>
      <c r="P26" s="2">
        <v>18</v>
      </c>
    </row>
    <row r="27" spans="1:16" s="2" customFormat="1" ht="12" customHeight="1">
      <c r="A27" s="410"/>
      <c r="B27" s="49">
        <v>9</v>
      </c>
      <c r="C27" s="50" t="s">
        <v>249</v>
      </c>
      <c r="D27" s="51" t="s">
        <v>24</v>
      </c>
      <c r="E27" s="137">
        <v>4</v>
      </c>
      <c r="F27" s="137" t="s">
        <v>9</v>
      </c>
      <c r="G27" s="52">
        <f t="shared" si="8"/>
        <v>31</v>
      </c>
      <c r="H27" s="52">
        <v>9</v>
      </c>
      <c r="I27" s="52">
        <v>4</v>
      </c>
      <c r="J27" s="53">
        <v>18</v>
      </c>
      <c r="K27" s="52"/>
      <c r="L27" s="54">
        <f t="shared" si="9"/>
        <v>1</v>
      </c>
      <c r="M27" s="54">
        <f t="shared" si="10"/>
        <v>2.5</v>
      </c>
      <c r="N27" s="7"/>
      <c r="P27" s="2">
        <v>27</v>
      </c>
    </row>
    <row r="28" spans="1:16" s="2" customFormat="1" ht="12" customHeight="1">
      <c r="A28" s="410"/>
      <c r="B28" s="49">
        <v>9</v>
      </c>
      <c r="C28" s="50" t="s">
        <v>250</v>
      </c>
      <c r="D28" s="51" t="s">
        <v>26</v>
      </c>
      <c r="E28" s="137">
        <v>4</v>
      </c>
      <c r="F28" s="137" t="s">
        <v>12</v>
      </c>
      <c r="G28" s="52">
        <f t="shared" si="8"/>
        <v>27</v>
      </c>
      <c r="H28" s="52">
        <v>9</v>
      </c>
      <c r="I28" s="52">
        <v>4</v>
      </c>
      <c r="J28" s="52">
        <v>14</v>
      </c>
      <c r="K28" s="52"/>
      <c r="L28" s="54">
        <f t="shared" si="9"/>
        <v>1</v>
      </c>
      <c r="M28" s="54">
        <f t="shared" si="10"/>
        <v>2</v>
      </c>
      <c r="N28" s="7"/>
      <c r="P28" s="2">
        <v>27</v>
      </c>
    </row>
    <row r="29" spans="1:16" s="2" customFormat="1" ht="12" customHeight="1">
      <c r="A29" s="410"/>
      <c r="B29" s="49">
        <v>9</v>
      </c>
      <c r="C29" s="50" t="s">
        <v>251</v>
      </c>
      <c r="D29" s="51" t="s">
        <v>192</v>
      </c>
      <c r="E29" s="137">
        <v>2</v>
      </c>
      <c r="F29" s="137" t="s">
        <v>12</v>
      </c>
      <c r="G29" s="52">
        <f t="shared" si="8"/>
        <v>18</v>
      </c>
      <c r="H29" s="52">
        <v>9</v>
      </c>
      <c r="I29" s="52">
        <v>3</v>
      </c>
      <c r="J29" s="53">
        <v>6</v>
      </c>
      <c r="K29" s="52"/>
      <c r="L29" s="54">
        <f t="shared" si="9"/>
        <v>1</v>
      </c>
      <c r="M29" s="54">
        <f t="shared" si="10"/>
        <v>1</v>
      </c>
      <c r="N29" s="7"/>
      <c r="P29" s="2">
        <v>18</v>
      </c>
    </row>
    <row r="30" spans="1:16" s="2" customFormat="1" ht="12" customHeight="1">
      <c r="A30" s="410"/>
      <c r="B30" s="49">
        <v>7</v>
      </c>
      <c r="C30" s="50" t="s">
        <v>300</v>
      </c>
      <c r="D30" s="51" t="s">
        <v>215</v>
      </c>
      <c r="E30" s="137">
        <v>2</v>
      </c>
      <c r="F30" s="137" t="s">
        <v>12</v>
      </c>
      <c r="G30" s="52">
        <f t="shared" si="8"/>
        <v>14</v>
      </c>
      <c r="H30" s="137">
        <v>7</v>
      </c>
      <c r="I30" s="137">
        <v>7</v>
      </c>
      <c r="J30" s="137"/>
      <c r="K30" s="62"/>
      <c r="L30" s="54">
        <f t="shared" si="9"/>
        <v>1</v>
      </c>
      <c r="M30" s="54">
        <f t="shared" si="10"/>
        <v>1</v>
      </c>
      <c r="N30" s="7"/>
      <c r="P30" s="2">
        <v>18</v>
      </c>
    </row>
    <row r="31" spans="1:16" s="2" customFormat="1" ht="12" customHeight="1">
      <c r="A31" s="410"/>
      <c r="B31" s="49">
        <v>7</v>
      </c>
      <c r="C31" s="50" t="s">
        <v>301</v>
      </c>
      <c r="D31" s="51" t="s">
        <v>217</v>
      </c>
      <c r="E31" s="137">
        <v>2</v>
      </c>
      <c r="F31" s="137" t="s">
        <v>12</v>
      </c>
      <c r="G31" s="52">
        <f t="shared" si="8"/>
        <v>14</v>
      </c>
      <c r="H31" s="137">
        <v>7</v>
      </c>
      <c r="I31" s="137">
        <v>7</v>
      </c>
      <c r="J31" s="137"/>
      <c r="K31" s="62"/>
      <c r="L31" s="54">
        <f t="shared" si="9"/>
        <v>1</v>
      </c>
      <c r="M31" s="54">
        <f t="shared" si="10"/>
        <v>1</v>
      </c>
      <c r="N31" s="7"/>
      <c r="P31" s="2">
        <v>18</v>
      </c>
    </row>
    <row r="32" spans="1:16" s="2" customFormat="1" ht="12" customHeight="1">
      <c r="A32" s="410"/>
      <c r="B32" s="49">
        <v>7</v>
      </c>
      <c r="C32" s="50" t="s">
        <v>302</v>
      </c>
      <c r="D32" s="51" t="s">
        <v>175</v>
      </c>
      <c r="E32" s="137">
        <v>2</v>
      </c>
      <c r="F32" s="137" t="s">
        <v>12</v>
      </c>
      <c r="G32" s="52">
        <f t="shared" si="8"/>
        <v>14</v>
      </c>
      <c r="H32" s="52"/>
      <c r="I32" s="52"/>
      <c r="J32" s="52">
        <v>14</v>
      </c>
      <c r="K32" s="52"/>
      <c r="L32" s="54">
        <f t="shared" si="9"/>
        <v>0</v>
      </c>
      <c r="M32" s="54">
        <f t="shared" si="10"/>
        <v>2</v>
      </c>
      <c r="N32" s="7"/>
      <c r="P32" s="2">
        <v>18</v>
      </c>
    </row>
    <row r="33" spans="1:16" s="2" customFormat="1" ht="12" customHeight="1">
      <c r="A33" s="410"/>
      <c r="B33" s="49">
        <v>9</v>
      </c>
      <c r="C33" s="50" t="s">
        <v>256</v>
      </c>
      <c r="D33" s="51" t="s">
        <v>194</v>
      </c>
      <c r="E33" s="137">
        <v>2</v>
      </c>
      <c r="F33" s="137" t="s">
        <v>12</v>
      </c>
      <c r="G33" s="52">
        <f t="shared" si="8"/>
        <v>18</v>
      </c>
      <c r="H33" s="52">
        <v>9</v>
      </c>
      <c r="I33" s="52">
        <v>3</v>
      </c>
      <c r="J33" s="52">
        <v>3</v>
      </c>
      <c r="K33" s="52">
        <v>3</v>
      </c>
      <c r="L33" s="54">
        <f t="shared" si="9"/>
        <v>1</v>
      </c>
      <c r="M33" s="54">
        <f t="shared" si="10"/>
        <v>1</v>
      </c>
      <c r="N33" s="7"/>
      <c r="P33" s="2">
        <v>18</v>
      </c>
    </row>
    <row r="34" spans="1:15" s="2" customFormat="1" ht="12" customHeight="1">
      <c r="A34" s="410"/>
      <c r="B34" s="49"/>
      <c r="C34" s="55"/>
      <c r="D34" s="56" t="s">
        <v>14</v>
      </c>
      <c r="E34" s="57">
        <f>SUM(E24:E33)</f>
        <v>30</v>
      </c>
      <c r="F34" s="58" t="s">
        <v>392</v>
      </c>
      <c r="G34" s="59">
        <f aca="true" t="shared" si="11" ref="G34:M34">SUM(G24:G33)</f>
        <v>221</v>
      </c>
      <c r="H34" s="59">
        <f t="shared" si="11"/>
        <v>77</v>
      </c>
      <c r="I34" s="59">
        <f t="shared" si="11"/>
        <v>40</v>
      </c>
      <c r="J34" s="59">
        <f t="shared" si="11"/>
        <v>101</v>
      </c>
      <c r="K34" s="59">
        <f t="shared" si="11"/>
        <v>3</v>
      </c>
      <c r="L34" s="59">
        <f t="shared" si="11"/>
        <v>9</v>
      </c>
      <c r="M34" s="59">
        <f t="shared" si="11"/>
        <v>17</v>
      </c>
      <c r="N34" s="7"/>
      <c r="O34" s="60">
        <f>SUM(L34:M34)</f>
        <v>26</v>
      </c>
    </row>
    <row r="35" spans="1:16" s="2" customFormat="1" ht="12" customHeight="1">
      <c r="A35" s="410">
        <v>4</v>
      </c>
      <c r="B35" s="49">
        <v>9</v>
      </c>
      <c r="C35" s="50" t="s">
        <v>257</v>
      </c>
      <c r="D35" s="51" t="s">
        <v>27</v>
      </c>
      <c r="E35" s="137">
        <v>5</v>
      </c>
      <c r="F35" s="137" t="s">
        <v>9</v>
      </c>
      <c r="G35" s="52">
        <f aca="true" t="shared" si="12" ref="G35:G43">SUM(H35:K35)</f>
        <v>36</v>
      </c>
      <c r="H35" s="52">
        <v>9</v>
      </c>
      <c r="I35" s="52">
        <v>9</v>
      </c>
      <c r="J35" s="53">
        <v>18</v>
      </c>
      <c r="K35" s="52"/>
      <c r="L35" s="54">
        <f>ROUNDUP(H35/B35,1)</f>
        <v>1</v>
      </c>
      <c r="M35" s="54">
        <f>ROUNDUP((J35+I35+K35)/B35,1)</f>
        <v>3</v>
      </c>
      <c r="N35" s="7"/>
      <c r="P35" s="2">
        <v>36</v>
      </c>
    </row>
    <row r="36" spans="1:16" s="2" customFormat="1" ht="12" customHeight="1">
      <c r="A36" s="410"/>
      <c r="B36" s="49">
        <v>9</v>
      </c>
      <c r="C36" s="50" t="s">
        <v>258</v>
      </c>
      <c r="D36" s="51" t="s">
        <v>28</v>
      </c>
      <c r="E36" s="137">
        <v>4</v>
      </c>
      <c r="F36" s="137" t="s">
        <v>9</v>
      </c>
      <c r="G36" s="52">
        <f t="shared" si="12"/>
        <v>33</v>
      </c>
      <c r="H36" s="52">
        <v>9</v>
      </c>
      <c r="I36" s="52"/>
      <c r="J36" s="52">
        <v>24</v>
      </c>
      <c r="K36" s="52"/>
      <c r="L36" s="54">
        <f aca="true" t="shared" si="13" ref="L36:L43">ROUNDUP(H36/B36,1)</f>
        <v>1</v>
      </c>
      <c r="M36" s="54">
        <f aca="true" t="shared" si="14" ref="M36:M43">ROUNDUP((J36+I36+K36)/B36,1)</f>
        <v>2.7</v>
      </c>
      <c r="N36" s="7"/>
      <c r="P36" s="2">
        <v>27</v>
      </c>
    </row>
    <row r="37" spans="1:16" s="2" customFormat="1" ht="12" customHeight="1">
      <c r="A37" s="410"/>
      <c r="B37" s="49">
        <v>9</v>
      </c>
      <c r="C37" s="50" t="s">
        <v>259</v>
      </c>
      <c r="D37" s="51" t="s">
        <v>29</v>
      </c>
      <c r="E37" s="137">
        <v>4</v>
      </c>
      <c r="F37" s="137" t="s">
        <v>9</v>
      </c>
      <c r="G37" s="52">
        <f t="shared" si="12"/>
        <v>36</v>
      </c>
      <c r="H37" s="52">
        <v>18</v>
      </c>
      <c r="I37" s="52">
        <v>9</v>
      </c>
      <c r="J37" s="52"/>
      <c r="K37" s="52">
        <v>9</v>
      </c>
      <c r="L37" s="54">
        <f t="shared" si="13"/>
        <v>2</v>
      </c>
      <c r="M37" s="54">
        <f t="shared" si="14"/>
        <v>2</v>
      </c>
      <c r="N37" s="7"/>
      <c r="P37" s="2">
        <v>36</v>
      </c>
    </row>
    <row r="38" spans="1:16" s="2" customFormat="1" ht="12" customHeight="1">
      <c r="A38" s="410"/>
      <c r="B38" s="49">
        <v>9</v>
      </c>
      <c r="C38" s="50" t="s">
        <v>260</v>
      </c>
      <c r="D38" s="51" t="s">
        <v>30</v>
      </c>
      <c r="E38" s="137">
        <v>3</v>
      </c>
      <c r="F38" s="137" t="s">
        <v>12</v>
      </c>
      <c r="G38" s="52">
        <f t="shared" si="12"/>
        <v>27</v>
      </c>
      <c r="H38" s="52">
        <v>9</v>
      </c>
      <c r="I38" s="52">
        <v>3</v>
      </c>
      <c r="J38" s="53">
        <v>15</v>
      </c>
      <c r="K38" s="52"/>
      <c r="L38" s="54">
        <f t="shared" si="13"/>
        <v>1</v>
      </c>
      <c r="M38" s="54">
        <f t="shared" si="14"/>
        <v>2</v>
      </c>
      <c r="N38" s="7"/>
      <c r="P38" s="2">
        <v>27</v>
      </c>
    </row>
    <row r="39" spans="1:16" s="2" customFormat="1" ht="12" customHeight="1">
      <c r="A39" s="410"/>
      <c r="B39" s="49">
        <v>7</v>
      </c>
      <c r="C39" s="63" t="s">
        <v>303</v>
      </c>
      <c r="D39" s="64" t="s">
        <v>216</v>
      </c>
      <c r="E39" s="137">
        <v>2</v>
      </c>
      <c r="F39" s="137" t="s">
        <v>12</v>
      </c>
      <c r="G39" s="52">
        <f t="shared" si="12"/>
        <v>14</v>
      </c>
      <c r="H39" s="52">
        <v>7</v>
      </c>
      <c r="I39" s="52">
        <v>3</v>
      </c>
      <c r="J39" s="53">
        <v>4</v>
      </c>
      <c r="K39" s="52"/>
      <c r="L39" s="54">
        <f t="shared" si="13"/>
        <v>1</v>
      </c>
      <c r="M39" s="54">
        <f t="shared" si="14"/>
        <v>1</v>
      </c>
      <c r="N39" s="7"/>
      <c r="P39" s="2">
        <v>18</v>
      </c>
    </row>
    <row r="40" spans="1:16" s="2" customFormat="1" ht="12" customHeight="1">
      <c r="A40" s="410"/>
      <c r="B40" s="49">
        <v>9</v>
      </c>
      <c r="C40" s="50" t="s">
        <v>304</v>
      </c>
      <c r="D40" s="51" t="s">
        <v>220</v>
      </c>
      <c r="E40" s="137">
        <v>3</v>
      </c>
      <c r="F40" s="137" t="s">
        <v>12</v>
      </c>
      <c r="G40" s="52">
        <f t="shared" si="12"/>
        <v>18</v>
      </c>
      <c r="H40" s="52">
        <v>9</v>
      </c>
      <c r="I40" s="52">
        <v>9</v>
      </c>
      <c r="J40" s="52"/>
      <c r="K40" s="52"/>
      <c r="L40" s="54">
        <f t="shared" si="13"/>
        <v>1</v>
      </c>
      <c r="M40" s="54">
        <f t="shared" si="14"/>
        <v>1</v>
      </c>
      <c r="N40" s="7"/>
      <c r="P40" s="2">
        <v>18</v>
      </c>
    </row>
    <row r="41" spans="1:16" s="2" customFormat="1" ht="12" customHeight="1">
      <c r="A41" s="410"/>
      <c r="B41" s="49">
        <v>9</v>
      </c>
      <c r="C41" s="50" t="s">
        <v>305</v>
      </c>
      <c r="D41" s="51" t="s">
        <v>219</v>
      </c>
      <c r="E41" s="137">
        <v>2</v>
      </c>
      <c r="F41" s="137" t="s">
        <v>12</v>
      </c>
      <c r="G41" s="52">
        <f t="shared" si="12"/>
        <v>18</v>
      </c>
      <c r="H41" s="52">
        <v>9</v>
      </c>
      <c r="I41" s="52">
        <v>9</v>
      </c>
      <c r="J41" s="52"/>
      <c r="K41" s="52"/>
      <c r="L41" s="54">
        <f t="shared" si="13"/>
        <v>1</v>
      </c>
      <c r="M41" s="54">
        <f t="shared" si="14"/>
        <v>1</v>
      </c>
      <c r="N41" s="7"/>
      <c r="P41" s="2">
        <v>18</v>
      </c>
    </row>
    <row r="42" spans="1:16" s="2" customFormat="1" ht="12" customHeight="1">
      <c r="A42" s="410"/>
      <c r="B42" s="49">
        <v>9</v>
      </c>
      <c r="C42" s="50" t="s">
        <v>265</v>
      </c>
      <c r="D42" s="51" t="s">
        <v>104</v>
      </c>
      <c r="E42" s="137">
        <v>2</v>
      </c>
      <c r="F42" s="137" t="s">
        <v>12</v>
      </c>
      <c r="G42" s="52">
        <f t="shared" si="12"/>
        <v>18</v>
      </c>
      <c r="H42" s="52">
        <v>9</v>
      </c>
      <c r="I42" s="52">
        <v>3</v>
      </c>
      <c r="J42" s="53">
        <v>3</v>
      </c>
      <c r="K42" s="52">
        <v>3</v>
      </c>
      <c r="L42" s="54">
        <f t="shared" si="13"/>
        <v>1</v>
      </c>
      <c r="M42" s="54">
        <f t="shared" si="14"/>
        <v>1</v>
      </c>
      <c r="N42" s="7"/>
      <c r="P42" s="2">
        <v>18</v>
      </c>
    </row>
    <row r="43" spans="1:16" s="2" customFormat="1" ht="12" customHeight="1">
      <c r="A43" s="410"/>
      <c r="B43" s="49">
        <v>7</v>
      </c>
      <c r="C43" s="50" t="s">
        <v>306</v>
      </c>
      <c r="D43" s="51" t="s">
        <v>176</v>
      </c>
      <c r="E43" s="137">
        <v>3</v>
      </c>
      <c r="F43" s="137" t="s">
        <v>9</v>
      </c>
      <c r="G43" s="52">
        <f t="shared" si="12"/>
        <v>21</v>
      </c>
      <c r="H43" s="52"/>
      <c r="I43" s="52"/>
      <c r="J43" s="52">
        <v>21</v>
      </c>
      <c r="K43" s="52"/>
      <c r="L43" s="54">
        <f t="shared" si="13"/>
        <v>0</v>
      </c>
      <c r="M43" s="54">
        <f t="shared" si="14"/>
        <v>3</v>
      </c>
      <c r="N43" s="7"/>
      <c r="P43" s="2">
        <v>18</v>
      </c>
    </row>
    <row r="44" spans="1:14" s="2" customFormat="1" ht="12" customHeight="1">
      <c r="A44" s="410"/>
      <c r="B44" s="49"/>
      <c r="C44" s="50" t="s">
        <v>266</v>
      </c>
      <c r="D44" s="51" t="s">
        <v>31</v>
      </c>
      <c r="E44" s="137">
        <v>4</v>
      </c>
      <c r="F44" s="137" t="s">
        <v>9</v>
      </c>
      <c r="G44" s="52"/>
      <c r="H44" s="52"/>
      <c r="I44" s="52"/>
      <c r="J44" s="52"/>
      <c r="K44" s="52"/>
      <c r="L44" s="54"/>
      <c r="M44" s="54"/>
      <c r="N44" s="7"/>
    </row>
    <row r="45" spans="1:15" s="2" customFormat="1" ht="12" customHeight="1">
      <c r="A45" s="410"/>
      <c r="B45" s="49"/>
      <c r="C45" s="55"/>
      <c r="D45" s="56" t="s">
        <v>14</v>
      </c>
      <c r="E45" s="57">
        <f>SUM(E35:E44)</f>
        <v>32</v>
      </c>
      <c r="F45" s="57" t="s">
        <v>393</v>
      </c>
      <c r="G45" s="59">
        <f>SUM(G35:G44)</f>
        <v>221</v>
      </c>
      <c r="H45" s="59">
        <f aca="true" t="shared" si="15" ref="H45:M45">SUM(H35:H44)</f>
        <v>79</v>
      </c>
      <c r="I45" s="59">
        <f>SUM(I35:I44)</f>
        <v>45</v>
      </c>
      <c r="J45" s="59">
        <f t="shared" si="15"/>
        <v>85</v>
      </c>
      <c r="K45" s="59">
        <f t="shared" si="15"/>
        <v>12</v>
      </c>
      <c r="L45" s="59">
        <f t="shared" si="15"/>
        <v>9</v>
      </c>
      <c r="M45" s="59">
        <f t="shared" si="15"/>
        <v>16.7</v>
      </c>
      <c r="N45" s="7"/>
      <c r="O45" s="60">
        <f>SUM(L45:M45)</f>
        <v>25.7</v>
      </c>
    </row>
    <row r="46" spans="1:14" s="2" customFormat="1" ht="12" customHeight="1">
      <c r="A46" s="139"/>
      <c r="B46" s="49"/>
      <c r="C46" s="55"/>
      <c r="D46" s="65" t="s">
        <v>178</v>
      </c>
      <c r="E46" s="57">
        <f>SUM(E45,E34,E23,E14)</f>
        <v>122</v>
      </c>
      <c r="F46" s="57"/>
      <c r="G46" s="59">
        <f>SUM(G45,G34,G23,G14)</f>
        <v>860</v>
      </c>
      <c r="H46" s="59">
        <f>SUM(H45,H34,H23,H14)</f>
        <v>349</v>
      </c>
      <c r="I46" s="59">
        <f>SUM(I45,I34,I23,I14)</f>
        <v>149</v>
      </c>
      <c r="J46" s="59">
        <f>SUM(J45,J34,J23,J14)</f>
        <v>327</v>
      </c>
      <c r="K46" s="59">
        <f>SUM(K45,K34,K23,K14)</f>
        <v>35</v>
      </c>
      <c r="L46" s="59"/>
      <c r="M46" s="59"/>
      <c r="N46" s="7"/>
    </row>
    <row r="47" spans="1:14" s="2" customFormat="1" ht="12" customHeight="1">
      <c r="A47" s="66"/>
      <c r="B47" s="66"/>
      <c r="C47" s="67"/>
      <c r="D47" s="68"/>
      <c r="E47" s="69"/>
      <c r="F47" s="69"/>
      <c r="G47" s="70"/>
      <c r="H47" s="70"/>
      <c r="I47" s="70"/>
      <c r="J47" s="70"/>
      <c r="K47" s="70"/>
      <c r="L47" s="70"/>
      <c r="M47" s="70"/>
      <c r="N47" s="7"/>
    </row>
    <row r="48" spans="1:14" s="2" customFormat="1" ht="38.25" customHeight="1">
      <c r="A48" s="71" t="s">
        <v>0</v>
      </c>
      <c r="B48" s="72"/>
      <c r="C48" s="73" t="s">
        <v>105</v>
      </c>
      <c r="D48" s="74" t="s">
        <v>1</v>
      </c>
      <c r="E48" s="75" t="s">
        <v>5</v>
      </c>
      <c r="F48" s="76" t="s">
        <v>163</v>
      </c>
      <c r="G48" s="76" t="s">
        <v>167</v>
      </c>
      <c r="H48" s="77" t="s">
        <v>2</v>
      </c>
      <c r="I48" s="78" t="s">
        <v>164</v>
      </c>
      <c r="J48" s="78" t="s">
        <v>165</v>
      </c>
      <c r="K48" s="76" t="s">
        <v>166</v>
      </c>
      <c r="L48" s="77" t="s">
        <v>3</v>
      </c>
      <c r="M48" s="77" t="s">
        <v>4</v>
      </c>
      <c r="N48" s="7"/>
    </row>
    <row r="49" spans="1:16" s="2" customFormat="1" ht="12" customHeight="1">
      <c r="A49" s="410">
        <v>5</v>
      </c>
      <c r="B49" s="49">
        <v>9</v>
      </c>
      <c r="C49" s="50" t="s">
        <v>267</v>
      </c>
      <c r="D49" s="51" t="s">
        <v>32</v>
      </c>
      <c r="E49" s="137">
        <v>4</v>
      </c>
      <c r="F49" s="137" t="s">
        <v>9</v>
      </c>
      <c r="G49" s="52">
        <f aca="true" t="shared" si="16" ref="G49:G59">SUM(H49:K49)</f>
        <v>27</v>
      </c>
      <c r="H49" s="52">
        <v>9</v>
      </c>
      <c r="I49" s="52"/>
      <c r="J49" s="53">
        <v>18</v>
      </c>
      <c r="K49" s="52"/>
      <c r="L49" s="54">
        <f>ROUNDUP(H49/B49,1)</f>
        <v>1</v>
      </c>
      <c r="M49" s="54">
        <f>ROUNDUP((J49+I49+K49)/B49,1)</f>
        <v>2</v>
      </c>
      <c r="N49" s="7"/>
      <c r="P49" s="2">
        <v>27</v>
      </c>
    </row>
    <row r="50" spans="1:16" s="2" customFormat="1" ht="12" customHeight="1">
      <c r="A50" s="410"/>
      <c r="B50" s="49">
        <v>9</v>
      </c>
      <c r="C50" s="50" t="s">
        <v>268</v>
      </c>
      <c r="D50" s="51" t="s">
        <v>33</v>
      </c>
      <c r="E50" s="137">
        <v>3</v>
      </c>
      <c r="F50" s="137" t="s">
        <v>9</v>
      </c>
      <c r="G50" s="52">
        <f t="shared" si="16"/>
        <v>18</v>
      </c>
      <c r="H50" s="52">
        <v>9</v>
      </c>
      <c r="I50" s="52">
        <v>3</v>
      </c>
      <c r="J50" s="53">
        <v>6</v>
      </c>
      <c r="K50" s="52"/>
      <c r="L50" s="54">
        <f aca="true" t="shared" si="17" ref="L50:L59">ROUNDUP(H50/B50,1)</f>
        <v>1</v>
      </c>
      <c r="M50" s="54">
        <f aca="true" t="shared" si="18" ref="M50:M59">ROUNDUP((J50+I50+K50)/B50,1)</f>
        <v>1</v>
      </c>
      <c r="N50" s="7"/>
      <c r="P50" s="2">
        <v>18</v>
      </c>
    </row>
    <row r="51" spans="1:16" s="2" customFormat="1" ht="12" customHeight="1">
      <c r="A51" s="410"/>
      <c r="B51" s="49">
        <v>9</v>
      </c>
      <c r="C51" s="50" t="s">
        <v>269</v>
      </c>
      <c r="D51" s="51" t="s">
        <v>34</v>
      </c>
      <c r="E51" s="137">
        <v>2</v>
      </c>
      <c r="F51" s="137" t="s">
        <v>12</v>
      </c>
      <c r="G51" s="52">
        <f t="shared" si="16"/>
        <v>18</v>
      </c>
      <c r="H51" s="52">
        <v>9</v>
      </c>
      <c r="I51" s="52">
        <v>3</v>
      </c>
      <c r="J51" s="53">
        <v>6</v>
      </c>
      <c r="K51" s="52"/>
      <c r="L51" s="54">
        <f t="shared" si="17"/>
        <v>1</v>
      </c>
      <c r="M51" s="54">
        <f t="shared" si="18"/>
        <v>1</v>
      </c>
      <c r="N51" s="7"/>
      <c r="P51" s="2">
        <v>18</v>
      </c>
    </row>
    <row r="52" spans="1:16" s="2" customFormat="1" ht="12" customHeight="1">
      <c r="A52" s="410"/>
      <c r="B52" s="49">
        <v>9</v>
      </c>
      <c r="C52" s="50" t="s">
        <v>270</v>
      </c>
      <c r="D52" s="51" t="s">
        <v>35</v>
      </c>
      <c r="E52" s="137">
        <v>2</v>
      </c>
      <c r="F52" s="137" t="s">
        <v>12</v>
      </c>
      <c r="G52" s="52">
        <f t="shared" si="16"/>
        <v>18</v>
      </c>
      <c r="H52" s="137">
        <v>9</v>
      </c>
      <c r="I52" s="137">
        <v>3</v>
      </c>
      <c r="J52" s="137">
        <v>6</v>
      </c>
      <c r="K52" s="52"/>
      <c r="L52" s="54">
        <f t="shared" si="17"/>
        <v>1</v>
      </c>
      <c r="M52" s="54">
        <f t="shared" si="18"/>
        <v>1</v>
      </c>
      <c r="N52" s="7"/>
      <c r="P52" s="2">
        <v>18</v>
      </c>
    </row>
    <row r="53" spans="1:16" s="2" customFormat="1" ht="12" customHeight="1">
      <c r="A53" s="410"/>
      <c r="B53" s="49">
        <v>9</v>
      </c>
      <c r="C53" s="50" t="s">
        <v>271</v>
      </c>
      <c r="D53" s="51" t="s">
        <v>36</v>
      </c>
      <c r="E53" s="137">
        <v>2</v>
      </c>
      <c r="F53" s="137" t="s">
        <v>9</v>
      </c>
      <c r="G53" s="52">
        <f t="shared" si="16"/>
        <v>18</v>
      </c>
      <c r="H53" s="52">
        <v>9</v>
      </c>
      <c r="I53" s="52"/>
      <c r="J53" s="53">
        <v>9</v>
      </c>
      <c r="K53" s="52"/>
      <c r="L53" s="54">
        <f t="shared" si="17"/>
        <v>1</v>
      </c>
      <c r="M53" s="54">
        <f t="shared" si="18"/>
        <v>1</v>
      </c>
      <c r="N53" s="7"/>
      <c r="P53" s="2">
        <v>18</v>
      </c>
    </row>
    <row r="54" spans="1:16" s="2" customFormat="1" ht="12" customHeight="1">
      <c r="A54" s="410"/>
      <c r="B54" s="49">
        <v>9</v>
      </c>
      <c r="C54" s="50" t="s">
        <v>272</v>
      </c>
      <c r="D54" s="51" t="s">
        <v>188</v>
      </c>
      <c r="E54" s="137">
        <v>2</v>
      </c>
      <c r="F54" s="137" t="s">
        <v>12</v>
      </c>
      <c r="G54" s="52">
        <f t="shared" si="16"/>
        <v>18</v>
      </c>
      <c r="H54" s="52">
        <v>9</v>
      </c>
      <c r="I54" s="52">
        <v>5</v>
      </c>
      <c r="J54" s="53"/>
      <c r="K54" s="52">
        <v>4</v>
      </c>
      <c r="L54" s="54">
        <f t="shared" si="17"/>
        <v>1</v>
      </c>
      <c r="M54" s="54">
        <f t="shared" si="18"/>
        <v>1</v>
      </c>
      <c r="N54" s="7"/>
      <c r="P54" s="2">
        <v>18</v>
      </c>
    </row>
    <row r="55" spans="1:16" s="2" customFormat="1" ht="12" customHeight="1">
      <c r="A55" s="410"/>
      <c r="B55" s="49">
        <v>9</v>
      </c>
      <c r="C55" s="79" t="s">
        <v>307</v>
      </c>
      <c r="D55" s="26" t="s">
        <v>218</v>
      </c>
      <c r="E55" s="137">
        <v>3</v>
      </c>
      <c r="F55" s="137" t="s">
        <v>12</v>
      </c>
      <c r="G55" s="52">
        <f t="shared" si="16"/>
        <v>27</v>
      </c>
      <c r="H55" s="52">
        <v>9</v>
      </c>
      <c r="I55" s="52">
        <v>9</v>
      </c>
      <c r="J55" s="52">
        <v>5</v>
      </c>
      <c r="K55" s="52">
        <v>4</v>
      </c>
      <c r="L55" s="54">
        <f t="shared" si="17"/>
        <v>1</v>
      </c>
      <c r="M55" s="54">
        <f t="shared" si="18"/>
        <v>2</v>
      </c>
      <c r="N55" s="7"/>
      <c r="P55" s="2">
        <v>27</v>
      </c>
    </row>
    <row r="56" spans="1:16" s="2" customFormat="1" ht="12" customHeight="1">
      <c r="A56" s="410"/>
      <c r="B56" s="49">
        <v>9</v>
      </c>
      <c r="C56" s="80" t="s">
        <v>308</v>
      </c>
      <c r="D56" s="26" t="s">
        <v>348</v>
      </c>
      <c r="E56" s="137">
        <v>3</v>
      </c>
      <c r="F56" s="137" t="s">
        <v>12</v>
      </c>
      <c r="G56" s="52">
        <f t="shared" si="16"/>
        <v>18</v>
      </c>
      <c r="H56" s="52">
        <v>9</v>
      </c>
      <c r="I56" s="52">
        <v>3</v>
      </c>
      <c r="J56" s="53">
        <v>6</v>
      </c>
      <c r="K56" s="52"/>
      <c r="L56" s="54">
        <f t="shared" si="17"/>
        <v>1</v>
      </c>
      <c r="M56" s="54">
        <f t="shared" si="18"/>
        <v>1</v>
      </c>
      <c r="N56" s="7"/>
      <c r="P56" s="2">
        <v>18</v>
      </c>
    </row>
    <row r="57" spans="1:16" s="2" customFormat="1" ht="12" customHeight="1">
      <c r="A57" s="410"/>
      <c r="B57" s="49">
        <v>9</v>
      </c>
      <c r="C57" s="80" t="s">
        <v>273</v>
      </c>
      <c r="D57" s="51" t="s">
        <v>186</v>
      </c>
      <c r="E57" s="137">
        <v>5</v>
      </c>
      <c r="F57" s="137" t="s">
        <v>9</v>
      </c>
      <c r="G57" s="52">
        <f t="shared" si="16"/>
        <v>36</v>
      </c>
      <c r="H57" s="52">
        <v>9</v>
      </c>
      <c r="I57" s="52">
        <v>6</v>
      </c>
      <c r="J57" s="53">
        <v>18</v>
      </c>
      <c r="K57" s="52">
        <v>3</v>
      </c>
      <c r="L57" s="54">
        <f t="shared" si="17"/>
        <v>1</v>
      </c>
      <c r="M57" s="54">
        <f t="shared" si="18"/>
        <v>3</v>
      </c>
      <c r="N57" s="7"/>
      <c r="P57" s="2">
        <v>36</v>
      </c>
    </row>
    <row r="58" spans="1:16" s="2" customFormat="1" ht="12" customHeight="1">
      <c r="A58" s="410"/>
      <c r="B58" s="49">
        <v>9</v>
      </c>
      <c r="C58" s="80" t="s">
        <v>287</v>
      </c>
      <c r="D58" s="51" t="s">
        <v>353</v>
      </c>
      <c r="E58" s="137">
        <v>4</v>
      </c>
      <c r="F58" s="137" t="s">
        <v>12</v>
      </c>
      <c r="G58" s="52">
        <f t="shared" si="16"/>
        <v>27</v>
      </c>
      <c r="H58" s="52">
        <v>9</v>
      </c>
      <c r="I58" s="52"/>
      <c r="J58" s="53">
        <v>18</v>
      </c>
      <c r="K58" s="52"/>
      <c r="L58" s="54">
        <f t="shared" si="17"/>
        <v>1</v>
      </c>
      <c r="M58" s="54">
        <f t="shared" si="18"/>
        <v>2</v>
      </c>
      <c r="N58" s="7"/>
      <c r="P58" s="2">
        <v>27</v>
      </c>
    </row>
    <row r="59" spans="1:16" s="2" customFormat="1" ht="12" customHeight="1">
      <c r="A59" s="410"/>
      <c r="B59" s="49">
        <v>9</v>
      </c>
      <c r="C59" s="63" t="s">
        <v>286</v>
      </c>
      <c r="D59" s="26" t="s">
        <v>321</v>
      </c>
      <c r="E59" s="137">
        <v>1</v>
      </c>
      <c r="F59" s="137" t="s">
        <v>12</v>
      </c>
      <c r="G59" s="52">
        <f t="shared" si="16"/>
        <v>9</v>
      </c>
      <c r="H59" s="52"/>
      <c r="I59" s="52"/>
      <c r="J59" s="53">
        <v>9</v>
      </c>
      <c r="K59" s="52"/>
      <c r="L59" s="54">
        <f t="shared" si="17"/>
        <v>0</v>
      </c>
      <c r="M59" s="54">
        <f t="shared" si="18"/>
        <v>1</v>
      </c>
      <c r="N59" s="7"/>
      <c r="P59" s="2">
        <v>9</v>
      </c>
    </row>
    <row r="60" spans="1:15" s="2" customFormat="1" ht="12" customHeight="1">
      <c r="A60" s="410"/>
      <c r="B60" s="49"/>
      <c r="C60" s="55"/>
      <c r="D60" s="56" t="s">
        <v>14</v>
      </c>
      <c r="E60" s="57">
        <f>SUM(E49:E59)</f>
        <v>31</v>
      </c>
      <c r="F60" s="57" t="s">
        <v>394</v>
      </c>
      <c r="G60" s="59">
        <f aca="true" t="shared" si="19" ref="G60:M60">SUM(G49:G59)</f>
        <v>234</v>
      </c>
      <c r="H60" s="59">
        <f t="shared" si="19"/>
        <v>90</v>
      </c>
      <c r="I60" s="59">
        <f t="shared" si="19"/>
        <v>32</v>
      </c>
      <c r="J60" s="59">
        <f t="shared" si="19"/>
        <v>101</v>
      </c>
      <c r="K60" s="59">
        <f t="shared" si="19"/>
        <v>11</v>
      </c>
      <c r="L60" s="59">
        <f t="shared" si="19"/>
        <v>10</v>
      </c>
      <c r="M60" s="59">
        <f t="shared" si="19"/>
        <v>16</v>
      </c>
      <c r="N60" s="7"/>
      <c r="O60" s="60">
        <f>SUM(L60:M60)</f>
        <v>26</v>
      </c>
    </row>
    <row r="61" spans="1:16" s="2" customFormat="1" ht="12" customHeight="1">
      <c r="A61" s="410">
        <v>6</v>
      </c>
      <c r="B61" s="49">
        <v>9</v>
      </c>
      <c r="C61" s="50" t="s">
        <v>274</v>
      </c>
      <c r="D61" s="51" t="s">
        <v>37</v>
      </c>
      <c r="E61" s="137">
        <v>2</v>
      </c>
      <c r="F61" s="137" t="s">
        <v>9</v>
      </c>
      <c r="G61" s="52">
        <f aca="true" t="shared" si="20" ref="G61:G71">SUM(H61:K61)</f>
        <v>21</v>
      </c>
      <c r="H61" s="52">
        <v>9</v>
      </c>
      <c r="I61" s="52">
        <v>3</v>
      </c>
      <c r="J61" s="53">
        <v>9</v>
      </c>
      <c r="K61" s="52"/>
      <c r="L61" s="54">
        <f>ROUNDUP(H61/B61,1)</f>
        <v>1</v>
      </c>
      <c r="M61" s="54">
        <f>ROUNDUP((J61+I61+K61)/B61,1)</f>
        <v>1.4000000000000001</v>
      </c>
      <c r="N61" s="7"/>
      <c r="P61" s="2">
        <v>18</v>
      </c>
    </row>
    <row r="62" spans="1:16" s="2" customFormat="1" ht="12" customHeight="1">
      <c r="A62" s="410"/>
      <c r="B62" s="49">
        <v>9</v>
      </c>
      <c r="C62" s="50" t="s">
        <v>275</v>
      </c>
      <c r="D62" s="51" t="s">
        <v>38</v>
      </c>
      <c r="E62" s="137">
        <v>3</v>
      </c>
      <c r="F62" s="137" t="s">
        <v>9</v>
      </c>
      <c r="G62" s="52">
        <f t="shared" si="20"/>
        <v>30</v>
      </c>
      <c r="H62" s="52">
        <v>9</v>
      </c>
      <c r="I62" s="52"/>
      <c r="J62" s="53">
        <v>15</v>
      </c>
      <c r="K62" s="52">
        <v>6</v>
      </c>
      <c r="L62" s="54">
        <f aca="true" t="shared" si="21" ref="L62:L71">ROUNDUP(H62/B62,1)</f>
        <v>1</v>
      </c>
      <c r="M62" s="54">
        <f aca="true" t="shared" si="22" ref="M62:M71">ROUNDUP((J62+I62+K62)/B62,1)</f>
        <v>2.4</v>
      </c>
      <c r="N62" s="7"/>
      <c r="P62" s="2">
        <v>30</v>
      </c>
    </row>
    <row r="63" spans="1:16" s="2" customFormat="1" ht="12" customHeight="1">
      <c r="A63" s="410"/>
      <c r="B63" s="49">
        <v>9</v>
      </c>
      <c r="C63" s="50" t="s">
        <v>276</v>
      </c>
      <c r="D63" s="51" t="s">
        <v>39</v>
      </c>
      <c r="E63" s="137">
        <v>3</v>
      </c>
      <c r="F63" s="137" t="s">
        <v>9</v>
      </c>
      <c r="G63" s="52">
        <f t="shared" si="20"/>
        <v>27</v>
      </c>
      <c r="H63" s="52">
        <v>9</v>
      </c>
      <c r="I63" s="52">
        <v>3</v>
      </c>
      <c r="J63" s="53">
        <v>9</v>
      </c>
      <c r="K63" s="52">
        <v>6</v>
      </c>
      <c r="L63" s="54">
        <f t="shared" si="21"/>
        <v>1</v>
      </c>
      <c r="M63" s="54">
        <f t="shared" si="22"/>
        <v>2</v>
      </c>
      <c r="N63" s="7"/>
      <c r="P63" s="2">
        <v>27</v>
      </c>
    </row>
    <row r="64" spans="1:16" s="2" customFormat="1" ht="12" customHeight="1">
      <c r="A64" s="410"/>
      <c r="B64" s="49">
        <v>9</v>
      </c>
      <c r="C64" s="80" t="s">
        <v>309</v>
      </c>
      <c r="D64" s="51" t="s">
        <v>359</v>
      </c>
      <c r="E64" s="137">
        <v>3</v>
      </c>
      <c r="F64" s="137" t="s">
        <v>12</v>
      </c>
      <c r="G64" s="52">
        <f>SUM(H64:K64)</f>
        <v>22</v>
      </c>
      <c r="H64" s="52">
        <v>9</v>
      </c>
      <c r="I64" s="52">
        <v>4</v>
      </c>
      <c r="J64" s="52">
        <v>9</v>
      </c>
      <c r="K64" s="52"/>
      <c r="L64" s="54">
        <f t="shared" si="21"/>
        <v>1</v>
      </c>
      <c r="M64" s="54">
        <f t="shared" si="22"/>
        <v>1.5</v>
      </c>
      <c r="N64" s="7"/>
      <c r="P64" s="2">
        <v>18</v>
      </c>
    </row>
    <row r="65" spans="1:16" s="2" customFormat="1" ht="12" customHeight="1">
      <c r="A65" s="410"/>
      <c r="B65" s="49">
        <v>9</v>
      </c>
      <c r="C65" s="80" t="s">
        <v>277</v>
      </c>
      <c r="D65" s="51" t="s">
        <v>40</v>
      </c>
      <c r="E65" s="137">
        <v>2</v>
      </c>
      <c r="F65" s="137" t="s">
        <v>12</v>
      </c>
      <c r="G65" s="52">
        <f t="shared" si="20"/>
        <v>18</v>
      </c>
      <c r="H65" s="52">
        <v>9</v>
      </c>
      <c r="I65" s="52">
        <v>9</v>
      </c>
      <c r="J65" s="52"/>
      <c r="K65" s="52"/>
      <c r="L65" s="54">
        <f t="shared" si="21"/>
        <v>1</v>
      </c>
      <c r="M65" s="54">
        <f t="shared" si="22"/>
        <v>1</v>
      </c>
      <c r="N65" s="7"/>
      <c r="P65" s="2">
        <v>18</v>
      </c>
    </row>
    <row r="66" spans="1:16" s="2" customFormat="1" ht="12" customHeight="1">
      <c r="A66" s="410"/>
      <c r="B66" s="49">
        <v>9</v>
      </c>
      <c r="C66" s="80" t="s">
        <v>278</v>
      </c>
      <c r="D66" s="51" t="s">
        <v>41</v>
      </c>
      <c r="E66" s="137">
        <v>2</v>
      </c>
      <c r="F66" s="137" t="s">
        <v>12</v>
      </c>
      <c r="G66" s="52">
        <f t="shared" si="20"/>
        <v>18</v>
      </c>
      <c r="H66" s="52">
        <v>9</v>
      </c>
      <c r="I66" s="52">
        <v>3</v>
      </c>
      <c r="J66" s="53"/>
      <c r="K66" s="52">
        <v>6</v>
      </c>
      <c r="L66" s="54">
        <f t="shared" si="21"/>
        <v>1</v>
      </c>
      <c r="M66" s="54">
        <f t="shared" si="22"/>
        <v>1</v>
      </c>
      <c r="N66" s="7"/>
      <c r="P66" s="2">
        <v>18</v>
      </c>
    </row>
    <row r="67" spans="1:16" s="2" customFormat="1" ht="12" customHeight="1">
      <c r="A67" s="410"/>
      <c r="B67" s="49">
        <v>9</v>
      </c>
      <c r="C67" s="80" t="s">
        <v>310</v>
      </c>
      <c r="D67" s="51" t="s">
        <v>369</v>
      </c>
      <c r="E67" s="137">
        <v>2</v>
      </c>
      <c r="F67" s="137" t="s">
        <v>12</v>
      </c>
      <c r="G67" s="52">
        <f t="shared" si="20"/>
        <v>18</v>
      </c>
      <c r="H67" s="52">
        <v>9</v>
      </c>
      <c r="I67" s="52">
        <v>3</v>
      </c>
      <c r="J67" s="53"/>
      <c r="K67" s="52">
        <v>6</v>
      </c>
      <c r="L67" s="54">
        <f t="shared" si="21"/>
        <v>1</v>
      </c>
      <c r="M67" s="54">
        <f t="shared" si="22"/>
        <v>1</v>
      </c>
      <c r="N67" s="7"/>
      <c r="P67" s="2">
        <v>18</v>
      </c>
    </row>
    <row r="68" spans="1:16" s="2" customFormat="1" ht="12" customHeight="1">
      <c r="A68" s="410"/>
      <c r="B68" s="49">
        <v>9</v>
      </c>
      <c r="C68" s="50" t="s">
        <v>279</v>
      </c>
      <c r="D68" s="26" t="s">
        <v>214</v>
      </c>
      <c r="E68" s="137">
        <v>2</v>
      </c>
      <c r="F68" s="137" t="s">
        <v>12</v>
      </c>
      <c r="G68" s="52">
        <f t="shared" si="20"/>
        <v>18</v>
      </c>
      <c r="H68" s="52">
        <v>9</v>
      </c>
      <c r="I68" s="52">
        <v>3</v>
      </c>
      <c r="J68" s="53"/>
      <c r="K68" s="52">
        <v>6</v>
      </c>
      <c r="L68" s="54">
        <f t="shared" si="21"/>
        <v>1</v>
      </c>
      <c r="M68" s="54">
        <f t="shared" si="22"/>
        <v>1</v>
      </c>
      <c r="N68" s="7"/>
      <c r="P68" s="2">
        <v>18</v>
      </c>
    </row>
    <row r="69" spans="1:16" s="2" customFormat="1" ht="12" customHeight="1">
      <c r="A69" s="410"/>
      <c r="B69" s="49">
        <v>9</v>
      </c>
      <c r="C69" s="50" t="s">
        <v>283</v>
      </c>
      <c r="D69" s="51" t="s">
        <v>370</v>
      </c>
      <c r="E69" s="137">
        <v>2</v>
      </c>
      <c r="F69" s="137" t="s">
        <v>12</v>
      </c>
      <c r="G69" s="52">
        <f t="shared" si="20"/>
        <v>18</v>
      </c>
      <c r="H69" s="52">
        <v>9</v>
      </c>
      <c r="I69" s="52">
        <v>9</v>
      </c>
      <c r="J69" s="53"/>
      <c r="K69" s="52"/>
      <c r="L69" s="54">
        <f t="shared" si="21"/>
        <v>1</v>
      </c>
      <c r="M69" s="54">
        <f t="shared" si="22"/>
        <v>1</v>
      </c>
      <c r="N69" s="7"/>
      <c r="P69" s="2">
        <v>18</v>
      </c>
    </row>
    <row r="70" spans="1:16" s="2" customFormat="1" ht="12" customHeight="1">
      <c r="A70" s="410"/>
      <c r="B70" s="49">
        <v>9</v>
      </c>
      <c r="C70" s="50" t="s">
        <v>284</v>
      </c>
      <c r="D70" s="51" t="s">
        <v>371</v>
      </c>
      <c r="E70" s="137">
        <v>2</v>
      </c>
      <c r="F70" s="137" t="s">
        <v>12</v>
      </c>
      <c r="G70" s="52">
        <f t="shared" si="20"/>
        <v>18</v>
      </c>
      <c r="H70" s="52">
        <v>9</v>
      </c>
      <c r="I70" s="52">
        <v>3</v>
      </c>
      <c r="J70" s="53">
        <v>6</v>
      </c>
      <c r="K70" s="52"/>
      <c r="L70" s="54">
        <f t="shared" si="21"/>
        <v>1</v>
      </c>
      <c r="M70" s="54">
        <f t="shared" si="22"/>
        <v>1</v>
      </c>
      <c r="N70" s="7"/>
      <c r="P70" s="2">
        <v>18</v>
      </c>
    </row>
    <row r="71" spans="1:16" s="2" customFormat="1" ht="12" customHeight="1">
      <c r="A71" s="410"/>
      <c r="B71" s="49">
        <v>9</v>
      </c>
      <c r="C71" s="63" t="s">
        <v>285</v>
      </c>
      <c r="D71" s="26" t="s">
        <v>322</v>
      </c>
      <c r="E71" s="137">
        <v>2</v>
      </c>
      <c r="F71" s="137" t="s">
        <v>12</v>
      </c>
      <c r="G71" s="52">
        <f t="shared" si="20"/>
        <v>18</v>
      </c>
      <c r="H71" s="52"/>
      <c r="I71" s="52"/>
      <c r="J71" s="53">
        <v>18</v>
      </c>
      <c r="K71" s="52"/>
      <c r="L71" s="54">
        <f t="shared" si="21"/>
        <v>0</v>
      </c>
      <c r="M71" s="54">
        <f t="shared" si="22"/>
        <v>2</v>
      </c>
      <c r="N71" s="7"/>
      <c r="P71" s="2">
        <v>18</v>
      </c>
    </row>
    <row r="72" spans="1:14" s="2" customFormat="1" ht="12" customHeight="1">
      <c r="A72" s="410"/>
      <c r="B72" s="49">
        <v>9</v>
      </c>
      <c r="C72" s="50" t="s">
        <v>282</v>
      </c>
      <c r="D72" s="81" t="s">
        <v>172</v>
      </c>
      <c r="E72" s="137">
        <v>8</v>
      </c>
      <c r="F72" s="137" t="s">
        <v>9</v>
      </c>
      <c r="G72" s="52"/>
      <c r="H72" s="52"/>
      <c r="I72" s="52"/>
      <c r="J72" s="53"/>
      <c r="K72" s="52"/>
      <c r="L72" s="52"/>
      <c r="M72" s="52"/>
      <c r="N72" s="7"/>
    </row>
    <row r="73" spans="1:15" s="2" customFormat="1" ht="12" customHeight="1">
      <c r="A73" s="410"/>
      <c r="B73" s="49"/>
      <c r="C73" s="55"/>
      <c r="D73" s="56" t="s">
        <v>14</v>
      </c>
      <c r="E73" s="57">
        <f>SUM(E61:E72)</f>
        <v>33</v>
      </c>
      <c r="F73" s="57" t="s">
        <v>395</v>
      </c>
      <c r="G73" s="59">
        <f>SUM(G61:G72)</f>
        <v>226</v>
      </c>
      <c r="H73" s="59">
        <f aca="true" t="shared" si="23" ref="H73:M73">SUM(H61:H71)</f>
        <v>90</v>
      </c>
      <c r="I73" s="59">
        <f>SUM(I61:I71)</f>
        <v>40</v>
      </c>
      <c r="J73" s="59">
        <f t="shared" si="23"/>
        <v>66</v>
      </c>
      <c r="K73" s="59">
        <f t="shared" si="23"/>
        <v>30</v>
      </c>
      <c r="L73" s="59">
        <f t="shared" si="23"/>
        <v>10</v>
      </c>
      <c r="M73" s="59">
        <f t="shared" si="23"/>
        <v>15.3</v>
      </c>
      <c r="N73" s="7"/>
      <c r="O73" s="60">
        <f>SUM(L73:M73)</f>
        <v>25.3</v>
      </c>
    </row>
    <row r="74" spans="1:14" s="2" customFormat="1" ht="12" customHeight="1">
      <c r="A74" s="74"/>
      <c r="B74" s="82"/>
      <c r="C74" s="83"/>
      <c r="D74" s="65" t="s">
        <v>160</v>
      </c>
      <c r="E74" s="57">
        <f>E14+E23+E34+E45+E60+E73</f>
        <v>186</v>
      </c>
      <c r="F74" s="139" t="s">
        <v>396</v>
      </c>
      <c r="G74" s="59">
        <f>G73+G60+G45+G34+G23+G14</f>
        <v>1320</v>
      </c>
      <c r="H74" s="59">
        <f>H73+H60+H45+H34+H23+H14</f>
        <v>529</v>
      </c>
      <c r="I74" s="59">
        <f>I73+I60+I45+I34+I23+I14</f>
        <v>221</v>
      </c>
      <c r="J74" s="59">
        <f>J73+J60+J45+J34+J23+J14</f>
        <v>494</v>
      </c>
      <c r="K74" s="59">
        <f>K73+K60+K45+K34+K23+K14</f>
        <v>76</v>
      </c>
      <c r="L74" s="70"/>
      <c r="M74" s="70"/>
      <c r="N74" s="7"/>
    </row>
    <row r="75" spans="1:14" s="2" customFormat="1" ht="12" customHeight="1">
      <c r="A75" s="27"/>
      <c r="B75" s="84"/>
      <c r="C75" s="85"/>
      <c r="D75" s="86" t="s">
        <v>42</v>
      </c>
      <c r="E75" s="87"/>
      <c r="F75" s="87"/>
      <c r="G75" s="88"/>
      <c r="H75" s="89">
        <f>(H74/G74)</f>
        <v>0.40075757575757576</v>
      </c>
      <c r="I75" s="90">
        <f>(I74/G74)</f>
        <v>0.16742424242424242</v>
      </c>
      <c r="J75" s="90">
        <f>(J74/G74)</f>
        <v>0.37424242424242427</v>
      </c>
      <c r="K75" s="90">
        <f>(K74/G74)</f>
        <v>0.05757575757575758</v>
      </c>
      <c r="L75" s="91"/>
      <c r="M75" s="91"/>
      <c r="N75" s="7"/>
    </row>
    <row r="76" spans="1:14" s="2" customFormat="1" ht="12" customHeight="1">
      <c r="A76" s="92"/>
      <c r="B76" s="92"/>
      <c r="C76" s="93"/>
      <c r="D76" s="92"/>
      <c r="E76" s="94"/>
      <c r="F76" s="94"/>
      <c r="G76" s="95">
        <f>1320-G74</f>
        <v>0</v>
      </c>
      <c r="H76" s="96"/>
      <c r="I76" s="97"/>
      <c r="J76" s="97"/>
      <c r="K76" s="97"/>
      <c r="L76" s="91"/>
      <c r="M76" s="91"/>
      <c r="N76" s="7"/>
    </row>
    <row r="77" spans="1:14" s="2" customFormat="1" ht="12" customHeight="1">
      <c r="A77" s="30"/>
      <c r="B77" s="30"/>
      <c r="C77" s="30"/>
      <c r="D77" s="98" t="s">
        <v>208</v>
      </c>
      <c r="F77" s="99"/>
      <c r="G77" s="99"/>
      <c r="H77" s="99"/>
      <c r="I77" s="99"/>
      <c r="J77" s="100"/>
      <c r="K77" s="101"/>
      <c r="L77" s="102"/>
      <c r="M77" s="102"/>
      <c r="N77" s="7"/>
    </row>
    <row r="78" spans="1:14" s="2" customFormat="1" ht="51" customHeight="1">
      <c r="A78" s="408" t="s">
        <v>329</v>
      </c>
      <c r="B78" s="408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7"/>
    </row>
    <row r="79" spans="1:14" s="2" customFormat="1" ht="12" customHeight="1">
      <c r="A79" s="30"/>
      <c r="B79" s="30"/>
      <c r="C79" s="406" t="s">
        <v>159</v>
      </c>
      <c r="D79" s="406"/>
      <c r="F79" s="99"/>
      <c r="G79" s="99"/>
      <c r="H79" s="99"/>
      <c r="I79" s="99"/>
      <c r="J79" s="100"/>
      <c r="K79" s="101"/>
      <c r="L79" s="102"/>
      <c r="M79" s="102"/>
      <c r="N79" s="7"/>
    </row>
    <row r="80" spans="1:14" s="2" customFormat="1" ht="12" customHeight="1">
      <c r="A80" s="30"/>
      <c r="B80" s="30"/>
      <c r="C80" s="30"/>
      <c r="D80" s="8" t="s">
        <v>43</v>
      </c>
      <c r="F80" s="99"/>
      <c r="G80" s="99"/>
      <c r="H80" s="99"/>
      <c r="I80" s="99"/>
      <c r="J80" s="100"/>
      <c r="K80" s="101"/>
      <c r="L80" s="102"/>
      <c r="M80" s="102"/>
      <c r="N80" s="7"/>
    </row>
    <row r="81" spans="1:14" s="2" customFormat="1" ht="12" customHeight="1">
      <c r="A81" s="30"/>
      <c r="B81" s="30"/>
      <c r="C81" s="30"/>
      <c r="D81" s="8" t="s">
        <v>44</v>
      </c>
      <c r="F81" s="99"/>
      <c r="G81" s="99"/>
      <c r="H81" s="99"/>
      <c r="I81" s="99"/>
      <c r="J81" s="100"/>
      <c r="K81" s="101"/>
      <c r="L81" s="102"/>
      <c r="M81" s="102"/>
      <c r="N81" s="7"/>
    </row>
    <row r="82" spans="1:14" s="2" customFormat="1" ht="12" customHeight="1">
      <c r="A82" s="30"/>
      <c r="B82" s="30"/>
      <c r="C82" s="30"/>
      <c r="D82" s="8" t="s">
        <v>45</v>
      </c>
      <c r="F82" s="99"/>
      <c r="G82" s="99"/>
      <c r="H82" s="99"/>
      <c r="I82" s="99"/>
      <c r="J82" s="100"/>
      <c r="K82" s="101"/>
      <c r="L82" s="102"/>
      <c r="M82" s="102"/>
      <c r="N82" s="7"/>
    </row>
    <row r="83" spans="1:14" s="2" customFormat="1" ht="12" customHeight="1">
      <c r="A83" s="30"/>
      <c r="B83" s="30"/>
      <c r="C83" s="30"/>
      <c r="D83" s="8" t="s">
        <v>46</v>
      </c>
      <c r="F83" s="99"/>
      <c r="G83" s="99"/>
      <c r="H83" s="99"/>
      <c r="I83" s="99"/>
      <c r="J83" s="100"/>
      <c r="K83" s="101"/>
      <c r="L83" s="102"/>
      <c r="M83" s="102"/>
      <c r="N83" s="7"/>
    </row>
    <row r="84" spans="1:14" s="2" customFormat="1" ht="12" customHeight="1">
      <c r="A84" s="30"/>
      <c r="B84" s="30"/>
      <c r="C84" s="30"/>
      <c r="D84" s="103"/>
      <c r="F84" s="99"/>
      <c r="G84" s="99"/>
      <c r="H84" s="99"/>
      <c r="I84" s="99"/>
      <c r="J84" s="100"/>
      <c r="K84" s="101"/>
      <c r="L84" s="102"/>
      <c r="M84" s="102"/>
      <c r="N84" s="7"/>
    </row>
    <row r="85" spans="1:14" s="3" customFormat="1" ht="15">
      <c r="A85" s="104"/>
      <c r="B85" s="104"/>
      <c r="C85" s="407" t="s">
        <v>128</v>
      </c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11"/>
    </row>
    <row r="86" spans="1:13" ht="81.75">
      <c r="A86" s="105" t="s">
        <v>209</v>
      </c>
      <c r="B86" s="106"/>
      <c r="C86" s="107" t="s">
        <v>295</v>
      </c>
      <c r="D86" s="108" t="s">
        <v>18</v>
      </c>
      <c r="E86" s="75" t="s">
        <v>5</v>
      </c>
      <c r="F86" s="76" t="s">
        <v>163</v>
      </c>
      <c r="G86" s="109" t="s">
        <v>167</v>
      </c>
      <c r="H86" s="77" t="s">
        <v>2</v>
      </c>
      <c r="I86" s="78" t="s">
        <v>164</v>
      </c>
      <c r="J86" s="78" t="s">
        <v>165</v>
      </c>
      <c r="K86" s="76" t="s">
        <v>166</v>
      </c>
      <c r="L86" s="110" t="s">
        <v>386</v>
      </c>
      <c r="M86" s="110" t="s">
        <v>387</v>
      </c>
    </row>
    <row r="87" spans="1:13" ht="13.5">
      <c r="A87" s="400" t="s">
        <v>210</v>
      </c>
      <c r="B87" s="111">
        <v>7</v>
      </c>
      <c r="C87" s="112" t="s">
        <v>233</v>
      </c>
      <c r="D87" s="113" t="s">
        <v>337</v>
      </c>
      <c r="E87" s="114">
        <v>2</v>
      </c>
      <c r="F87" s="114" t="s">
        <v>12</v>
      </c>
      <c r="G87" s="137">
        <f aca="true" t="shared" si="24" ref="G87:G97">SUM(H87:J87)</f>
        <v>7</v>
      </c>
      <c r="H87" s="114">
        <v>7</v>
      </c>
      <c r="I87" s="114"/>
      <c r="J87" s="114"/>
      <c r="K87" s="114"/>
      <c r="L87" s="54">
        <f>ROUNDUP(H87/B87,1)</f>
        <v>1</v>
      </c>
      <c r="M87" s="54">
        <f>ROUNDUP((J87+I87+K87)/B87,1)</f>
        <v>0</v>
      </c>
    </row>
    <row r="88" spans="1:13" ht="13.5">
      <c r="A88" s="400"/>
      <c r="B88" s="111">
        <v>7</v>
      </c>
      <c r="C88" s="50" t="s">
        <v>234</v>
      </c>
      <c r="D88" s="113" t="s">
        <v>335</v>
      </c>
      <c r="E88" s="114">
        <v>2</v>
      </c>
      <c r="F88" s="114" t="s">
        <v>12</v>
      </c>
      <c r="G88" s="137">
        <f t="shared" si="24"/>
        <v>7</v>
      </c>
      <c r="H88" s="114">
        <v>7</v>
      </c>
      <c r="I88" s="114"/>
      <c r="J88" s="114"/>
      <c r="K88" s="114"/>
      <c r="L88" s="54">
        <f aca="true" t="shared" si="25" ref="L88:L120">ROUNDUP(H88/B88,1)</f>
        <v>1</v>
      </c>
      <c r="M88" s="54">
        <f aca="true" t="shared" si="26" ref="M88:M120">ROUNDUP((J88+I88+K88)/B88,1)</f>
        <v>0</v>
      </c>
    </row>
    <row r="89" spans="1:13" ht="13.5">
      <c r="A89" s="400"/>
      <c r="B89" s="111">
        <v>7</v>
      </c>
      <c r="C89" s="50" t="s">
        <v>235</v>
      </c>
      <c r="D89" s="113" t="s">
        <v>336</v>
      </c>
      <c r="E89" s="114">
        <v>2</v>
      </c>
      <c r="F89" s="114" t="s">
        <v>12</v>
      </c>
      <c r="G89" s="137">
        <f t="shared" si="24"/>
        <v>7</v>
      </c>
      <c r="H89" s="114">
        <v>7</v>
      </c>
      <c r="I89" s="114"/>
      <c r="J89" s="114"/>
      <c r="K89" s="114"/>
      <c r="L89" s="54">
        <f t="shared" si="25"/>
        <v>1</v>
      </c>
      <c r="M89" s="54">
        <f t="shared" si="26"/>
        <v>0</v>
      </c>
    </row>
    <row r="90" spans="1:13" ht="13.5">
      <c r="A90" s="403" t="s">
        <v>211</v>
      </c>
      <c r="B90" s="115">
        <v>7</v>
      </c>
      <c r="C90" s="116" t="s">
        <v>245</v>
      </c>
      <c r="D90" s="117" t="s">
        <v>315</v>
      </c>
      <c r="E90" s="118">
        <v>2</v>
      </c>
      <c r="F90" s="118" t="s">
        <v>12</v>
      </c>
      <c r="G90" s="138">
        <f t="shared" si="24"/>
        <v>14</v>
      </c>
      <c r="H90" s="138">
        <v>7</v>
      </c>
      <c r="I90" s="138">
        <v>7</v>
      </c>
      <c r="J90" s="118"/>
      <c r="K90" s="118"/>
      <c r="L90" s="54">
        <f t="shared" si="25"/>
        <v>1</v>
      </c>
      <c r="M90" s="54">
        <f t="shared" si="26"/>
        <v>1</v>
      </c>
    </row>
    <row r="91" spans="1:13" ht="13.5">
      <c r="A91" s="403"/>
      <c r="B91" s="115">
        <v>7</v>
      </c>
      <c r="C91" s="116" t="s">
        <v>288</v>
      </c>
      <c r="D91" s="119" t="s">
        <v>198</v>
      </c>
      <c r="E91" s="118">
        <v>2</v>
      </c>
      <c r="F91" s="118" t="s">
        <v>12</v>
      </c>
      <c r="G91" s="138">
        <f t="shared" si="24"/>
        <v>14</v>
      </c>
      <c r="H91" s="138">
        <v>7</v>
      </c>
      <c r="I91" s="138">
        <v>7</v>
      </c>
      <c r="J91" s="118"/>
      <c r="K91" s="118"/>
      <c r="L91" s="54">
        <f t="shared" si="25"/>
        <v>1</v>
      </c>
      <c r="M91" s="54">
        <f t="shared" si="26"/>
        <v>1</v>
      </c>
    </row>
    <row r="92" spans="1:13" ht="13.5">
      <c r="A92" s="400" t="s">
        <v>212</v>
      </c>
      <c r="B92" s="111">
        <v>7</v>
      </c>
      <c r="C92" s="50" t="s">
        <v>252</v>
      </c>
      <c r="D92" s="51" t="s">
        <v>317</v>
      </c>
      <c r="E92" s="114">
        <v>2</v>
      </c>
      <c r="F92" s="137" t="s">
        <v>12</v>
      </c>
      <c r="G92" s="137">
        <f t="shared" si="24"/>
        <v>14</v>
      </c>
      <c r="H92" s="137">
        <v>7</v>
      </c>
      <c r="I92" s="137">
        <v>7</v>
      </c>
      <c r="J92" s="137"/>
      <c r="K92" s="120"/>
      <c r="L92" s="54">
        <f t="shared" si="25"/>
        <v>1</v>
      </c>
      <c r="M92" s="54">
        <f t="shared" si="26"/>
        <v>1</v>
      </c>
    </row>
    <row r="93" spans="1:13" ht="13.5">
      <c r="A93" s="400"/>
      <c r="B93" s="111">
        <v>7</v>
      </c>
      <c r="C93" s="50" t="s">
        <v>253</v>
      </c>
      <c r="D93" s="51" t="s">
        <v>318</v>
      </c>
      <c r="E93" s="114">
        <v>2</v>
      </c>
      <c r="F93" s="137" t="s">
        <v>12</v>
      </c>
      <c r="G93" s="137">
        <f t="shared" si="24"/>
        <v>14</v>
      </c>
      <c r="H93" s="137">
        <v>7</v>
      </c>
      <c r="I93" s="137">
        <v>7</v>
      </c>
      <c r="J93" s="137"/>
      <c r="K93" s="120"/>
      <c r="L93" s="54">
        <f t="shared" si="25"/>
        <v>1</v>
      </c>
      <c r="M93" s="54">
        <f t="shared" si="26"/>
        <v>1</v>
      </c>
    </row>
    <row r="94" spans="1:13" ht="13.5">
      <c r="A94" s="400"/>
      <c r="B94" s="111">
        <v>7</v>
      </c>
      <c r="C94" s="50" t="s">
        <v>254</v>
      </c>
      <c r="D94" s="121" t="s">
        <v>52</v>
      </c>
      <c r="E94" s="114">
        <v>2</v>
      </c>
      <c r="F94" s="137" t="s">
        <v>12</v>
      </c>
      <c r="G94" s="137">
        <f t="shared" si="24"/>
        <v>14</v>
      </c>
      <c r="H94" s="137">
        <v>7</v>
      </c>
      <c r="I94" s="137">
        <v>7</v>
      </c>
      <c r="J94" s="137"/>
      <c r="K94" s="120"/>
      <c r="L94" s="54">
        <f t="shared" si="25"/>
        <v>1</v>
      </c>
      <c r="M94" s="54">
        <f t="shared" si="26"/>
        <v>1</v>
      </c>
    </row>
    <row r="95" spans="1:13" ht="13.5">
      <c r="A95" s="398" t="s">
        <v>311</v>
      </c>
      <c r="B95" s="122">
        <v>7</v>
      </c>
      <c r="C95" s="116" t="s">
        <v>255</v>
      </c>
      <c r="D95" s="117" t="s">
        <v>51</v>
      </c>
      <c r="E95" s="118">
        <v>2</v>
      </c>
      <c r="F95" s="138" t="s">
        <v>12</v>
      </c>
      <c r="G95" s="138">
        <f t="shared" si="24"/>
        <v>14</v>
      </c>
      <c r="H95" s="138">
        <v>7</v>
      </c>
      <c r="I95" s="138">
        <v>7</v>
      </c>
      <c r="J95" s="138"/>
      <c r="K95" s="119"/>
      <c r="L95" s="54">
        <f t="shared" si="25"/>
        <v>1</v>
      </c>
      <c r="M95" s="54">
        <f t="shared" si="26"/>
        <v>1</v>
      </c>
    </row>
    <row r="96" spans="1:13" ht="13.5" customHeight="1">
      <c r="A96" s="411"/>
      <c r="B96" s="122">
        <v>7</v>
      </c>
      <c r="C96" s="116" t="s">
        <v>289</v>
      </c>
      <c r="D96" s="117" t="s">
        <v>319</v>
      </c>
      <c r="E96" s="118">
        <v>2</v>
      </c>
      <c r="F96" s="138" t="s">
        <v>12</v>
      </c>
      <c r="G96" s="138">
        <f t="shared" si="24"/>
        <v>14</v>
      </c>
      <c r="H96" s="138">
        <v>7</v>
      </c>
      <c r="I96" s="138">
        <v>7</v>
      </c>
      <c r="J96" s="138"/>
      <c r="K96" s="119"/>
      <c r="L96" s="54">
        <f t="shared" si="25"/>
        <v>1</v>
      </c>
      <c r="M96" s="54">
        <f t="shared" si="26"/>
        <v>1</v>
      </c>
    </row>
    <row r="97" spans="1:13" ht="13.5">
      <c r="A97" s="411"/>
      <c r="B97" s="122">
        <v>7</v>
      </c>
      <c r="C97" s="116" t="s">
        <v>255</v>
      </c>
      <c r="D97" s="117" t="s">
        <v>48</v>
      </c>
      <c r="E97" s="118">
        <v>2</v>
      </c>
      <c r="F97" s="138" t="s">
        <v>12</v>
      </c>
      <c r="G97" s="138">
        <f t="shared" si="24"/>
        <v>14</v>
      </c>
      <c r="H97" s="138">
        <v>7</v>
      </c>
      <c r="I97" s="138">
        <v>7</v>
      </c>
      <c r="J97" s="138"/>
      <c r="K97" s="119"/>
      <c r="L97" s="54">
        <f t="shared" si="25"/>
        <v>1</v>
      </c>
      <c r="M97" s="54">
        <f t="shared" si="26"/>
        <v>1</v>
      </c>
    </row>
    <row r="98" spans="1:13" ht="13.5">
      <c r="A98" s="400" t="s">
        <v>312</v>
      </c>
      <c r="B98" s="111">
        <v>7</v>
      </c>
      <c r="C98" s="79" t="s">
        <v>339</v>
      </c>
      <c r="D98" s="64" t="s">
        <v>340</v>
      </c>
      <c r="E98" s="137">
        <v>2</v>
      </c>
      <c r="F98" s="137" t="s">
        <v>12</v>
      </c>
      <c r="G98" s="52">
        <f>SUM(H98:K98)</f>
        <v>14</v>
      </c>
      <c r="H98" s="52">
        <v>7</v>
      </c>
      <c r="I98" s="52">
        <v>2</v>
      </c>
      <c r="J98" s="53">
        <v>5</v>
      </c>
      <c r="K98" s="52"/>
      <c r="L98" s="54">
        <f t="shared" si="25"/>
        <v>1</v>
      </c>
      <c r="M98" s="54">
        <f t="shared" si="26"/>
        <v>1</v>
      </c>
    </row>
    <row r="99" spans="1:13" ht="13.5">
      <c r="A99" s="400"/>
      <c r="B99" s="111">
        <v>7</v>
      </c>
      <c r="C99" s="80" t="s">
        <v>338</v>
      </c>
      <c r="D99" s="51" t="s">
        <v>341</v>
      </c>
      <c r="E99" s="123">
        <v>2</v>
      </c>
      <c r="F99" s="137" t="s">
        <v>12</v>
      </c>
      <c r="G99" s="52">
        <f>SUM(H99:K99)</f>
        <v>14</v>
      </c>
      <c r="H99" s="137">
        <v>7</v>
      </c>
      <c r="I99" s="137">
        <v>2</v>
      </c>
      <c r="J99" s="137">
        <v>5</v>
      </c>
      <c r="K99" s="113"/>
      <c r="L99" s="54">
        <f t="shared" si="25"/>
        <v>1</v>
      </c>
      <c r="M99" s="54">
        <f t="shared" si="26"/>
        <v>1</v>
      </c>
    </row>
    <row r="100" spans="1:13" ht="13.5">
      <c r="A100" s="403" t="s">
        <v>313</v>
      </c>
      <c r="B100" s="115">
        <v>9</v>
      </c>
      <c r="C100" s="116" t="s">
        <v>261</v>
      </c>
      <c r="D100" s="117" t="s">
        <v>191</v>
      </c>
      <c r="E100" s="118">
        <v>3</v>
      </c>
      <c r="F100" s="138" t="s">
        <v>12</v>
      </c>
      <c r="G100" s="138">
        <f>SUM(H100:J100)</f>
        <v>18</v>
      </c>
      <c r="H100" s="138">
        <v>9</v>
      </c>
      <c r="I100" s="138">
        <v>9</v>
      </c>
      <c r="J100" s="138"/>
      <c r="K100" s="119"/>
      <c r="L100" s="54">
        <f t="shared" si="25"/>
        <v>1</v>
      </c>
      <c r="M100" s="54">
        <f t="shared" si="26"/>
        <v>1</v>
      </c>
    </row>
    <row r="101" spans="1:13" ht="13.5">
      <c r="A101" s="403"/>
      <c r="B101" s="115">
        <v>9</v>
      </c>
      <c r="C101" s="116" t="s">
        <v>262</v>
      </c>
      <c r="D101" s="117" t="s">
        <v>382</v>
      </c>
      <c r="E101" s="118">
        <v>3</v>
      </c>
      <c r="F101" s="138" t="s">
        <v>12</v>
      </c>
      <c r="G101" s="138">
        <f>SUM(H101:J101)</f>
        <v>18</v>
      </c>
      <c r="H101" s="138">
        <v>9</v>
      </c>
      <c r="I101" s="138">
        <v>9</v>
      </c>
      <c r="J101" s="138"/>
      <c r="K101" s="119"/>
      <c r="L101" s="54">
        <f t="shared" si="25"/>
        <v>1</v>
      </c>
      <c r="M101" s="54">
        <f t="shared" si="26"/>
        <v>1</v>
      </c>
    </row>
    <row r="102" spans="1:13" ht="13.5">
      <c r="A102" s="400" t="s">
        <v>346</v>
      </c>
      <c r="B102" s="111">
        <v>9</v>
      </c>
      <c r="C102" s="80" t="s">
        <v>263</v>
      </c>
      <c r="D102" s="51" t="s">
        <v>225</v>
      </c>
      <c r="E102" s="123">
        <v>2</v>
      </c>
      <c r="F102" s="137" t="s">
        <v>12</v>
      </c>
      <c r="G102" s="137">
        <f>SUM(H102:J102)</f>
        <v>18</v>
      </c>
      <c r="H102" s="137">
        <v>9</v>
      </c>
      <c r="I102" s="137">
        <v>9</v>
      </c>
      <c r="J102" s="137"/>
      <c r="K102" s="113"/>
      <c r="L102" s="54">
        <f t="shared" si="25"/>
        <v>1</v>
      </c>
      <c r="M102" s="54">
        <f t="shared" si="26"/>
        <v>1</v>
      </c>
    </row>
    <row r="103" spans="1:13" ht="13.5">
      <c r="A103" s="400"/>
      <c r="B103" s="111">
        <v>9</v>
      </c>
      <c r="C103" s="80" t="s">
        <v>264</v>
      </c>
      <c r="D103" s="51" t="s">
        <v>53</v>
      </c>
      <c r="E103" s="123">
        <v>2</v>
      </c>
      <c r="F103" s="137" t="s">
        <v>12</v>
      </c>
      <c r="G103" s="137">
        <f>SUM(H103:J103)</f>
        <v>18</v>
      </c>
      <c r="H103" s="137">
        <v>9</v>
      </c>
      <c r="I103" s="137">
        <v>9</v>
      </c>
      <c r="J103" s="124"/>
      <c r="K103" s="113"/>
      <c r="L103" s="54">
        <f t="shared" si="25"/>
        <v>1</v>
      </c>
      <c r="M103" s="54">
        <f t="shared" si="26"/>
        <v>1</v>
      </c>
    </row>
    <row r="104" spans="1:13" ht="13.5">
      <c r="A104" s="400"/>
      <c r="B104" s="111">
        <v>9</v>
      </c>
      <c r="C104" s="80" t="s">
        <v>290</v>
      </c>
      <c r="D104" s="51" t="s">
        <v>54</v>
      </c>
      <c r="E104" s="123">
        <v>2</v>
      </c>
      <c r="F104" s="137" t="s">
        <v>12</v>
      </c>
      <c r="G104" s="137">
        <f>SUM(H104:J104)</f>
        <v>18</v>
      </c>
      <c r="H104" s="137">
        <v>9</v>
      </c>
      <c r="I104" s="137">
        <v>9</v>
      </c>
      <c r="J104" s="137"/>
      <c r="K104" s="113"/>
      <c r="L104" s="54">
        <f t="shared" si="25"/>
        <v>1</v>
      </c>
      <c r="M104" s="54">
        <f t="shared" si="26"/>
        <v>1</v>
      </c>
    </row>
    <row r="105" spans="1:13" ht="13.5">
      <c r="A105" s="398" t="s">
        <v>347</v>
      </c>
      <c r="B105" s="122">
        <v>9</v>
      </c>
      <c r="C105" s="116" t="s">
        <v>342</v>
      </c>
      <c r="D105" s="117" t="s">
        <v>344</v>
      </c>
      <c r="E105" s="138">
        <v>3</v>
      </c>
      <c r="F105" s="138" t="s">
        <v>12</v>
      </c>
      <c r="G105" s="125">
        <f aca="true" t="shared" si="27" ref="G105:G114">SUM(H105:K105)</f>
        <v>27</v>
      </c>
      <c r="H105" s="125">
        <v>9</v>
      </c>
      <c r="I105" s="125">
        <v>9</v>
      </c>
      <c r="J105" s="125">
        <v>5</v>
      </c>
      <c r="K105" s="125">
        <v>4</v>
      </c>
      <c r="L105" s="54">
        <f t="shared" si="25"/>
        <v>1</v>
      </c>
      <c r="M105" s="54">
        <f t="shared" si="26"/>
        <v>2</v>
      </c>
    </row>
    <row r="106" spans="1:13" ht="13.5">
      <c r="A106" s="399"/>
      <c r="B106" s="126">
        <v>9</v>
      </c>
      <c r="C106" s="116" t="s">
        <v>343</v>
      </c>
      <c r="D106" s="117" t="s">
        <v>345</v>
      </c>
      <c r="E106" s="138">
        <v>3</v>
      </c>
      <c r="F106" s="138" t="s">
        <v>12</v>
      </c>
      <c r="G106" s="125">
        <f t="shared" si="27"/>
        <v>27</v>
      </c>
      <c r="H106" s="125">
        <v>9</v>
      </c>
      <c r="I106" s="125">
        <v>9</v>
      </c>
      <c r="J106" s="125">
        <v>5</v>
      </c>
      <c r="K106" s="125">
        <v>4</v>
      </c>
      <c r="L106" s="54">
        <f t="shared" si="25"/>
        <v>1</v>
      </c>
      <c r="M106" s="54">
        <f t="shared" si="26"/>
        <v>2</v>
      </c>
    </row>
    <row r="107" spans="1:13" ht="13.5">
      <c r="A107" s="401" t="s">
        <v>349</v>
      </c>
      <c r="B107" s="127">
        <v>9</v>
      </c>
      <c r="C107" s="80" t="s">
        <v>351</v>
      </c>
      <c r="D107" s="51" t="s">
        <v>352</v>
      </c>
      <c r="E107" s="137">
        <v>3</v>
      </c>
      <c r="F107" s="137" t="s">
        <v>12</v>
      </c>
      <c r="G107" s="52">
        <f t="shared" si="27"/>
        <v>18</v>
      </c>
      <c r="H107" s="52">
        <v>9</v>
      </c>
      <c r="I107" s="52">
        <v>3</v>
      </c>
      <c r="J107" s="52">
        <v>6</v>
      </c>
      <c r="K107" s="52"/>
      <c r="L107" s="54">
        <f t="shared" si="25"/>
        <v>1</v>
      </c>
      <c r="M107" s="54">
        <f t="shared" si="26"/>
        <v>1</v>
      </c>
    </row>
    <row r="108" spans="1:13" ht="13.5">
      <c r="A108" s="402"/>
      <c r="B108" s="128">
        <v>9</v>
      </c>
      <c r="C108" s="80" t="s">
        <v>350</v>
      </c>
      <c r="D108" s="51" t="s">
        <v>384</v>
      </c>
      <c r="E108" s="137">
        <v>3</v>
      </c>
      <c r="F108" s="137" t="s">
        <v>12</v>
      </c>
      <c r="G108" s="52">
        <f t="shared" si="27"/>
        <v>18</v>
      </c>
      <c r="H108" s="52">
        <v>9</v>
      </c>
      <c r="I108" s="52">
        <v>3</v>
      </c>
      <c r="J108" s="52">
        <v>6</v>
      </c>
      <c r="K108" s="52"/>
      <c r="L108" s="54">
        <f t="shared" si="25"/>
        <v>1</v>
      </c>
      <c r="M108" s="54">
        <f t="shared" si="26"/>
        <v>1</v>
      </c>
    </row>
    <row r="109" spans="1:13" ht="13.5">
      <c r="A109" s="398" t="s">
        <v>354</v>
      </c>
      <c r="B109" s="122">
        <v>9</v>
      </c>
      <c r="C109" s="116" t="s">
        <v>355</v>
      </c>
      <c r="D109" s="117" t="s">
        <v>357</v>
      </c>
      <c r="E109" s="138">
        <v>4</v>
      </c>
      <c r="F109" s="138" t="s">
        <v>12</v>
      </c>
      <c r="G109" s="125">
        <f t="shared" si="27"/>
        <v>27</v>
      </c>
      <c r="H109" s="125">
        <v>9</v>
      </c>
      <c r="I109" s="125"/>
      <c r="J109" s="129">
        <v>18</v>
      </c>
      <c r="K109" s="125"/>
      <c r="L109" s="54">
        <f t="shared" si="25"/>
        <v>1</v>
      </c>
      <c r="M109" s="54">
        <f t="shared" si="26"/>
        <v>2</v>
      </c>
    </row>
    <row r="110" spans="1:13" ht="13.5">
      <c r="A110" s="399"/>
      <c r="B110" s="126">
        <v>9</v>
      </c>
      <c r="C110" s="116" t="s">
        <v>356</v>
      </c>
      <c r="D110" s="117" t="s">
        <v>358</v>
      </c>
      <c r="E110" s="138">
        <v>4</v>
      </c>
      <c r="F110" s="138" t="s">
        <v>12</v>
      </c>
      <c r="G110" s="125">
        <f t="shared" si="27"/>
        <v>27</v>
      </c>
      <c r="H110" s="125">
        <v>9</v>
      </c>
      <c r="I110" s="125"/>
      <c r="J110" s="129">
        <v>18</v>
      </c>
      <c r="K110" s="125"/>
      <c r="L110" s="54">
        <f t="shared" si="25"/>
        <v>1</v>
      </c>
      <c r="M110" s="54">
        <f t="shared" si="26"/>
        <v>2</v>
      </c>
    </row>
    <row r="111" spans="1:13" ht="13.5">
      <c r="A111" s="401" t="s">
        <v>360</v>
      </c>
      <c r="B111" s="127">
        <v>9</v>
      </c>
      <c r="C111" s="80" t="s">
        <v>362</v>
      </c>
      <c r="D111" s="51" t="s">
        <v>383</v>
      </c>
      <c r="E111" s="137">
        <v>3</v>
      </c>
      <c r="F111" s="137" t="s">
        <v>12</v>
      </c>
      <c r="G111" s="52">
        <f t="shared" si="27"/>
        <v>22</v>
      </c>
      <c r="H111" s="52">
        <v>9</v>
      </c>
      <c r="I111" s="52">
        <v>4</v>
      </c>
      <c r="J111" s="52">
        <v>9</v>
      </c>
      <c r="K111" s="52"/>
      <c r="L111" s="54">
        <f t="shared" si="25"/>
        <v>1</v>
      </c>
      <c r="M111" s="54">
        <f t="shared" si="26"/>
        <v>1.5</v>
      </c>
    </row>
    <row r="112" spans="1:13" ht="13.5">
      <c r="A112" s="402"/>
      <c r="B112" s="128">
        <v>9</v>
      </c>
      <c r="C112" s="80" t="s">
        <v>363</v>
      </c>
      <c r="D112" s="51" t="s">
        <v>361</v>
      </c>
      <c r="E112" s="137">
        <v>3</v>
      </c>
      <c r="F112" s="137" t="s">
        <v>12</v>
      </c>
      <c r="G112" s="52">
        <f t="shared" si="27"/>
        <v>22</v>
      </c>
      <c r="H112" s="52">
        <v>9</v>
      </c>
      <c r="I112" s="52">
        <v>4</v>
      </c>
      <c r="J112" s="52">
        <v>9</v>
      </c>
      <c r="K112" s="52"/>
      <c r="L112" s="54">
        <f t="shared" si="25"/>
        <v>1</v>
      </c>
      <c r="M112" s="54">
        <f t="shared" si="26"/>
        <v>1.5</v>
      </c>
    </row>
    <row r="113" spans="1:13" ht="13.5">
      <c r="A113" s="398" t="s">
        <v>368</v>
      </c>
      <c r="B113" s="122">
        <v>9</v>
      </c>
      <c r="C113" s="116" t="s">
        <v>366</v>
      </c>
      <c r="D113" s="117" t="s">
        <v>364</v>
      </c>
      <c r="E113" s="138">
        <v>2</v>
      </c>
      <c r="F113" s="138" t="s">
        <v>12</v>
      </c>
      <c r="G113" s="125">
        <f t="shared" si="27"/>
        <v>18</v>
      </c>
      <c r="H113" s="125">
        <v>9</v>
      </c>
      <c r="I113" s="125">
        <v>3</v>
      </c>
      <c r="J113" s="129"/>
      <c r="K113" s="125">
        <v>6</v>
      </c>
      <c r="L113" s="54">
        <f t="shared" si="25"/>
        <v>1</v>
      </c>
      <c r="M113" s="54">
        <f t="shared" si="26"/>
        <v>1</v>
      </c>
    </row>
    <row r="114" spans="1:13" ht="13.5">
      <c r="A114" s="399"/>
      <c r="B114" s="126">
        <v>9</v>
      </c>
      <c r="C114" s="116" t="s">
        <v>367</v>
      </c>
      <c r="D114" s="117" t="s">
        <v>365</v>
      </c>
      <c r="E114" s="138">
        <v>2</v>
      </c>
      <c r="F114" s="138" t="s">
        <v>12</v>
      </c>
      <c r="G114" s="125">
        <f t="shared" si="27"/>
        <v>18</v>
      </c>
      <c r="H114" s="125">
        <v>9</v>
      </c>
      <c r="I114" s="125">
        <v>3</v>
      </c>
      <c r="J114" s="129"/>
      <c r="K114" s="125">
        <v>6</v>
      </c>
      <c r="L114" s="54">
        <f t="shared" si="25"/>
        <v>1</v>
      </c>
      <c r="M114" s="54">
        <f t="shared" si="26"/>
        <v>1</v>
      </c>
    </row>
    <row r="115" spans="1:13" ht="13.5">
      <c r="A115" s="400" t="s">
        <v>372</v>
      </c>
      <c r="B115" s="111">
        <v>9</v>
      </c>
      <c r="C115" s="80" t="s">
        <v>280</v>
      </c>
      <c r="D115" s="51" t="s">
        <v>56</v>
      </c>
      <c r="E115" s="123">
        <v>2</v>
      </c>
      <c r="F115" s="137" t="s">
        <v>12</v>
      </c>
      <c r="G115" s="137">
        <f aca="true" t="shared" si="28" ref="G115:G120">SUM(H115:J115)</f>
        <v>18</v>
      </c>
      <c r="H115" s="137">
        <v>9</v>
      </c>
      <c r="I115" s="137">
        <v>9</v>
      </c>
      <c r="J115" s="137"/>
      <c r="K115" s="113"/>
      <c r="L115" s="54">
        <f t="shared" si="25"/>
        <v>1</v>
      </c>
      <c r="M115" s="54">
        <f t="shared" si="26"/>
        <v>1</v>
      </c>
    </row>
    <row r="116" spans="1:13" ht="13.5">
      <c r="A116" s="400"/>
      <c r="B116" s="111">
        <v>9</v>
      </c>
      <c r="C116" s="80" t="s">
        <v>281</v>
      </c>
      <c r="D116" s="51" t="s">
        <v>50</v>
      </c>
      <c r="E116" s="123">
        <v>2</v>
      </c>
      <c r="F116" s="137" t="s">
        <v>12</v>
      </c>
      <c r="G116" s="137">
        <f t="shared" si="28"/>
        <v>18</v>
      </c>
      <c r="H116" s="137">
        <v>9</v>
      </c>
      <c r="I116" s="137">
        <v>9</v>
      </c>
      <c r="J116" s="137"/>
      <c r="K116" s="130"/>
      <c r="L116" s="54">
        <f t="shared" si="25"/>
        <v>1</v>
      </c>
      <c r="M116" s="54">
        <f t="shared" si="26"/>
        <v>1</v>
      </c>
    </row>
    <row r="117" spans="1:13" ht="13.5">
      <c r="A117" s="400"/>
      <c r="B117" s="111">
        <v>9</v>
      </c>
      <c r="C117" s="80" t="s">
        <v>291</v>
      </c>
      <c r="D117" s="51" t="s">
        <v>102</v>
      </c>
      <c r="E117" s="123">
        <v>2</v>
      </c>
      <c r="F117" s="137" t="s">
        <v>12</v>
      </c>
      <c r="G117" s="137">
        <f t="shared" si="28"/>
        <v>18</v>
      </c>
      <c r="H117" s="137">
        <v>9</v>
      </c>
      <c r="I117" s="137">
        <v>9</v>
      </c>
      <c r="J117" s="137"/>
      <c r="K117" s="130"/>
      <c r="L117" s="54">
        <f t="shared" si="25"/>
        <v>1</v>
      </c>
      <c r="M117" s="54">
        <f t="shared" si="26"/>
        <v>1</v>
      </c>
    </row>
    <row r="118" spans="1:13" ht="13.5">
      <c r="A118" s="403" t="s">
        <v>373</v>
      </c>
      <c r="B118" s="115">
        <v>9</v>
      </c>
      <c r="C118" s="116" t="s">
        <v>292</v>
      </c>
      <c r="D118" s="117" t="s">
        <v>49</v>
      </c>
      <c r="E118" s="118">
        <v>2</v>
      </c>
      <c r="F118" s="138" t="s">
        <v>12</v>
      </c>
      <c r="G118" s="138">
        <f t="shared" si="28"/>
        <v>18</v>
      </c>
      <c r="H118" s="138">
        <v>9</v>
      </c>
      <c r="I118" s="138">
        <v>3</v>
      </c>
      <c r="J118" s="138">
        <v>6</v>
      </c>
      <c r="K118" s="119"/>
      <c r="L118" s="54">
        <f t="shared" si="25"/>
        <v>1</v>
      </c>
      <c r="M118" s="54">
        <f t="shared" si="26"/>
        <v>1</v>
      </c>
    </row>
    <row r="119" spans="1:13" ht="13.5">
      <c r="A119" s="403"/>
      <c r="B119" s="115">
        <v>9</v>
      </c>
      <c r="C119" s="116" t="s">
        <v>293</v>
      </c>
      <c r="D119" s="117" t="s">
        <v>187</v>
      </c>
      <c r="E119" s="118">
        <v>2</v>
      </c>
      <c r="F119" s="138" t="s">
        <v>12</v>
      </c>
      <c r="G119" s="138">
        <f t="shared" si="28"/>
        <v>18</v>
      </c>
      <c r="H119" s="138">
        <v>9</v>
      </c>
      <c r="I119" s="138">
        <v>3</v>
      </c>
      <c r="J119" s="138">
        <v>6</v>
      </c>
      <c r="K119" s="119"/>
      <c r="L119" s="54">
        <f t="shared" si="25"/>
        <v>1</v>
      </c>
      <c r="M119" s="54">
        <f t="shared" si="26"/>
        <v>1</v>
      </c>
    </row>
    <row r="120" spans="1:13" ht="25.5">
      <c r="A120" s="403"/>
      <c r="B120" s="115">
        <v>9</v>
      </c>
      <c r="C120" s="131" t="s">
        <v>294</v>
      </c>
      <c r="D120" s="132" t="s">
        <v>385</v>
      </c>
      <c r="E120" s="138">
        <v>2</v>
      </c>
      <c r="F120" s="138" t="s">
        <v>12</v>
      </c>
      <c r="G120" s="138">
        <f t="shared" si="28"/>
        <v>18</v>
      </c>
      <c r="H120" s="138">
        <v>9</v>
      </c>
      <c r="I120" s="138">
        <v>3</v>
      </c>
      <c r="J120" s="138">
        <v>6</v>
      </c>
      <c r="K120" s="133"/>
      <c r="L120" s="54">
        <f t="shared" si="25"/>
        <v>1</v>
      </c>
      <c r="M120" s="54">
        <f t="shared" si="26"/>
        <v>1</v>
      </c>
    </row>
  </sheetData>
  <sheetProtection/>
  <mergeCells count="25">
    <mergeCell ref="A4:A14"/>
    <mergeCell ref="A15:A23"/>
    <mergeCell ref="A24:A34"/>
    <mergeCell ref="A35:A45"/>
    <mergeCell ref="A49:A60"/>
    <mergeCell ref="A100:A101"/>
    <mergeCell ref="A95:A97"/>
    <mergeCell ref="A115:A117"/>
    <mergeCell ref="A98:A99"/>
    <mergeCell ref="A118:A120"/>
    <mergeCell ref="A102:A104"/>
    <mergeCell ref="A1:M1"/>
    <mergeCell ref="A2:M2"/>
    <mergeCell ref="C79:D79"/>
    <mergeCell ref="C85:M85"/>
    <mergeCell ref="A78:M78"/>
    <mergeCell ref="A61:A73"/>
    <mergeCell ref="A113:A114"/>
    <mergeCell ref="A87:A89"/>
    <mergeCell ref="A92:A94"/>
    <mergeCell ref="A111:A112"/>
    <mergeCell ref="A90:A91"/>
    <mergeCell ref="A105:A106"/>
    <mergeCell ref="A109:A110"/>
    <mergeCell ref="A107:A10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108" r:id="rId1"/>
  <headerFooter alignWithMargins="0">
    <oddFooter>&amp;L&amp;8biologia stosowana, studia niestacjonarne pierwszego stopnia&amp;R&amp;8&amp;P/&amp;N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9"/>
  <sheetViews>
    <sheetView zoomScale="130" zoomScaleNormal="130" zoomScaleSheetLayoutView="175" zoomScalePageLayoutView="0" workbookViewId="0" topLeftCell="A54">
      <selection activeCell="C59" sqref="C59"/>
    </sheetView>
  </sheetViews>
  <sheetFormatPr defaultColWidth="8.796875" defaultRowHeight="14.25"/>
  <cols>
    <col min="1" max="1" width="3.19921875" style="179" customWidth="1"/>
    <col min="2" max="2" width="4.19921875" style="179" hidden="1" customWidth="1"/>
    <col min="3" max="3" width="36.19921875" style="190" customWidth="1"/>
    <col min="4" max="4" width="3.5" style="175" hidden="1" customWidth="1"/>
    <col min="5" max="5" width="4.09765625" style="175" customWidth="1"/>
    <col min="6" max="12" width="5.69921875" style="175" customWidth="1"/>
    <col min="13" max="13" width="3.09765625" style="145" hidden="1" customWidth="1"/>
    <col min="14" max="16384" width="9" style="144" customWidth="1"/>
  </cols>
  <sheetData>
    <row r="1" spans="1:13" ht="16.5" customHeight="1">
      <c r="A1" s="404" t="s">
        <v>320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2" ht="45.75" customHeight="1">
      <c r="A2" s="419" t="s">
        <v>331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3" ht="69.75" customHeight="1">
      <c r="A3" s="146" t="s">
        <v>0</v>
      </c>
      <c r="B3" s="147" t="s">
        <v>105</v>
      </c>
      <c r="C3" s="148" t="s">
        <v>1</v>
      </c>
      <c r="D3" s="21" t="s">
        <v>57</v>
      </c>
      <c r="E3" s="22" t="s">
        <v>5</v>
      </c>
      <c r="F3" s="23" t="s">
        <v>163</v>
      </c>
      <c r="G3" s="23" t="s">
        <v>167</v>
      </c>
      <c r="H3" s="24" t="s">
        <v>2</v>
      </c>
      <c r="I3" s="25" t="s">
        <v>164</v>
      </c>
      <c r="J3" s="25" t="s">
        <v>165</v>
      </c>
      <c r="K3" s="24" t="s">
        <v>3</v>
      </c>
      <c r="L3" s="24" t="s">
        <v>4</v>
      </c>
      <c r="M3" s="38" t="s">
        <v>91</v>
      </c>
    </row>
    <row r="4" spans="1:13" ht="26.25">
      <c r="A4" s="427">
        <v>1</v>
      </c>
      <c r="B4" s="149" t="s">
        <v>106</v>
      </c>
      <c r="C4" s="142" t="s">
        <v>389</v>
      </c>
      <c r="D4" s="143" t="s">
        <v>8</v>
      </c>
      <c r="E4" s="143">
        <v>3</v>
      </c>
      <c r="F4" s="143" t="s">
        <v>12</v>
      </c>
      <c r="G4" s="150">
        <f aca="true" t="shared" si="0" ref="G4:G13">SUM(H4:J4)</f>
        <v>21</v>
      </c>
      <c r="H4" s="143">
        <v>21</v>
      </c>
      <c r="I4" s="143"/>
      <c r="J4" s="143"/>
      <c r="K4" s="151">
        <f>ROUNDUP(H4/7,1)</f>
        <v>3</v>
      </c>
      <c r="L4" s="152"/>
      <c r="M4" s="153">
        <v>0</v>
      </c>
    </row>
    <row r="5" spans="1:13" ht="16.5">
      <c r="A5" s="413"/>
      <c r="B5" s="149" t="s">
        <v>107</v>
      </c>
      <c r="C5" s="154" t="s">
        <v>204</v>
      </c>
      <c r="D5" s="143" t="s">
        <v>8</v>
      </c>
      <c r="E5" s="143">
        <v>1</v>
      </c>
      <c r="F5" s="143" t="s">
        <v>12</v>
      </c>
      <c r="G5" s="150">
        <f t="shared" si="0"/>
        <v>7</v>
      </c>
      <c r="H5" s="143">
        <v>7</v>
      </c>
      <c r="I5" s="143"/>
      <c r="J5" s="143"/>
      <c r="K5" s="151">
        <f aca="true" t="shared" si="1" ref="K5:K13">ROUNDUP(H5/7,1)</f>
        <v>1</v>
      </c>
      <c r="L5" s="152"/>
      <c r="M5" s="153">
        <v>0</v>
      </c>
    </row>
    <row r="6" spans="1:13" ht="16.5">
      <c r="A6" s="413"/>
      <c r="B6" s="149" t="s">
        <v>108</v>
      </c>
      <c r="C6" s="154" t="s">
        <v>58</v>
      </c>
      <c r="D6" s="143" t="s">
        <v>6</v>
      </c>
      <c r="E6" s="143">
        <v>4</v>
      </c>
      <c r="F6" s="143" t="s">
        <v>12</v>
      </c>
      <c r="G6" s="150">
        <f t="shared" si="0"/>
        <v>14</v>
      </c>
      <c r="H6" s="143">
        <v>7</v>
      </c>
      <c r="I6" s="143">
        <v>2</v>
      </c>
      <c r="J6" s="143">
        <v>5</v>
      </c>
      <c r="K6" s="151">
        <f t="shared" si="1"/>
        <v>1</v>
      </c>
      <c r="L6" s="151">
        <f>ROUNDUP((J6+I6)/7,1)</f>
        <v>1</v>
      </c>
      <c r="M6" s="153">
        <v>0</v>
      </c>
    </row>
    <row r="7" spans="1:13" ht="16.5">
      <c r="A7" s="413"/>
      <c r="B7" s="149" t="s">
        <v>109</v>
      </c>
      <c r="C7" s="155" t="s">
        <v>59</v>
      </c>
      <c r="D7" s="143" t="s">
        <v>19</v>
      </c>
      <c r="E7" s="143">
        <v>4</v>
      </c>
      <c r="F7" s="143" t="s">
        <v>9</v>
      </c>
      <c r="G7" s="150">
        <f t="shared" si="0"/>
        <v>21</v>
      </c>
      <c r="H7" s="143">
        <v>7</v>
      </c>
      <c r="I7" s="143"/>
      <c r="J7" s="143">
        <v>14</v>
      </c>
      <c r="K7" s="151">
        <f t="shared" si="1"/>
        <v>1</v>
      </c>
      <c r="L7" s="151">
        <f aca="true" t="shared" si="2" ref="L7:L13">ROUNDUP((J7+I7)/7,1)</f>
        <v>2</v>
      </c>
      <c r="M7" s="153">
        <v>0</v>
      </c>
    </row>
    <row r="8" spans="1:13" ht="16.5">
      <c r="A8" s="413"/>
      <c r="B8" s="149" t="s">
        <v>110</v>
      </c>
      <c r="C8" s="154" t="s">
        <v>376</v>
      </c>
      <c r="D8" s="143" t="s">
        <v>19</v>
      </c>
      <c r="E8" s="143">
        <v>2</v>
      </c>
      <c r="F8" s="143" t="s">
        <v>12</v>
      </c>
      <c r="G8" s="150">
        <f t="shared" si="0"/>
        <v>14</v>
      </c>
      <c r="H8" s="143">
        <v>7</v>
      </c>
      <c r="I8" s="143">
        <v>2</v>
      </c>
      <c r="J8" s="143">
        <v>5</v>
      </c>
      <c r="K8" s="151">
        <f t="shared" si="1"/>
        <v>1</v>
      </c>
      <c r="L8" s="151">
        <f t="shared" si="2"/>
        <v>1</v>
      </c>
      <c r="M8" s="153">
        <v>0</v>
      </c>
    </row>
    <row r="9" spans="1:13" ht="16.5">
      <c r="A9" s="413"/>
      <c r="B9" s="149" t="s">
        <v>111</v>
      </c>
      <c r="C9" s="154" t="s">
        <v>173</v>
      </c>
      <c r="D9" s="143" t="s">
        <v>19</v>
      </c>
      <c r="E9" s="143">
        <v>3</v>
      </c>
      <c r="F9" s="143" t="s">
        <v>9</v>
      </c>
      <c r="G9" s="150">
        <f t="shared" si="0"/>
        <v>21</v>
      </c>
      <c r="H9" s="143">
        <v>7</v>
      </c>
      <c r="I9" s="143"/>
      <c r="J9" s="143">
        <v>14</v>
      </c>
      <c r="K9" s="151">
        <f t="shared" si="1"/>
        <v>1</v>
      </c>
      <c r="L9" s="151">
        <f t="shared" si="2"/>
        <v>2</v>
      </c>
      <c r="M9" s="153">
        <v>0</v>
      </c>
    </row>
    <row r="10" spans="1:13" ht="16.5">
      <c r="A10" s="413"/>
      <c r="B10" s="149"/>
      <c r="C10" s="154" t="s">
        <v>60</v>
      </c>
      <c r="D10" s="143" t="s">
        <v>19</v>
      </c>
      <c r="E10" s="143">
        <v>3</v>
      </c>
      <c r="F10" s="143" t="s">
        <v>12</v>
      </c>
      <c r="G10" s="150">
        <f t="shared" si="0"/>
        <v>14</v>
      </c>
      <c r="H10" s="143">
        <v>7</v>
      </c>
      <c r="I10" s="143"/>
      <c r="J10" s="143">
        <v>7</v>
      </c>
      <c r="K10" s="151">
        <f t="shared" si="1"/>
        <v>1</v>
      </c>
      <c r="L10" s="151">
        <f t="shared" si="2"/>
        <v>1</v>
      </c>
      <c r="M10" s="153">
        <v>1</v>
      </c>
    </row>
    <row r="11" spans="1:13" ht="16.5">
      <c r="A11" s="413"/>
      <c r="B11" s="149" t="s">
        <v>112</v>
      </c>
      <c r="C11" s="154" t="s">
        <v>196</v>
      </c>
      <c r="D11" s="143" t="s">
        <v>19</v>
      </c>
      <c r="E11" s="143">
        <v>4</v>
      </c>
      <c r="F11" s="143" t="s">
        <v>12</v>
      </c>
      <c r="G11" s="150">
        <f t="shared" si="0"/>
        <v>21</v>
      </c>
      <c r="H11" s="143">
        <v>7</v>
      </c>
      <c r="I11" s="143">
        <v>4</v>
      </c>
      <c r="J11" s="143">
        <v>10</v>
      </c>
      <c r="K11" s="151">
        <f t="shared" si="1"/>
        <v>1</v>
      </c>
      <c r="L11" s="151">
        <f t="shared" si="2"/>
        <v>2</v>
      </c>
      <c r="M11" s="153">
        <v>0</v>
      </c>
    </row>
    <row r="12" spans="1:13" ht="16.5">
      <c r="A12" s="413"/>
      <c r="B12" s="149" t="s">
        <v>113</v>
      </c>
      <c r="C12" s="154" t="s">
        <v>326</v>
      </c>
      <c r="D12" s="143" t="s">
        <v>11</v>
      </c>
      <c r="E12" s="143">
        <v>2</v>
      </c>
      <c r="F12" s="143" t="s">
        <v>12</v>
      </c>
      <c r="G12" s="150">
        <f t="shared" si="0"/>
        <v>15</v>
      </c>
      <c r="H12" s="143"/>
      <c r="I12" s="143"/>
      <c r="J12" s="143">
        <v>15</v>
      </c>
      <c r="K12" s="151">
        <f t="shared" si="1"/>
        <v>0</v>
      </c>
      <c r="L12" s="151">
        <f t="shared" si="2"/>
        <v>2.2</v>
      </c>
      <c r="M12" s="153">
        <v>1</v>
      </c>
    </row>
    <row r="13" spans="1:13" ht="16.5">
      <c r="A13" s="413"/>
      <c r="B13" s="149" t="s">
        <v>114</v>
      </c>
      <c r="C13" s="154" t="s">
        <v>92</v>
      </c>
      <c r="D13" s="143" t="s">
        <v>8</v>
      </c>
      <c r="E13" s="143">
        <v>4</v>
      </c>
      <c r="F13" s="143" t="s">
        <v>9</v>
      </c>
      <c r="G13" s="150">
        <f t="shared" si="0"/>
        <v>21</v>
      </c>
      <c r="H13" s="143">
        <v>7</v>
      </c>
      <c r="I13" s="143"/>
      <c r="J13" s="143">
        <v>14</v>
      </c>
      <c r="K13" s="151">
        <f t="shared" si="1"/>
        <v>1</v>
      </c>
      <c r="L13" s="151">
        <f t="shared" si="2"/>
        <v>2</v>
      </c>
      <c r="M13" s="153">
        <v>0</v>
      </c>
    </row>
    <row r="14" spans="1:13" ht="16.5">
      <c r="A14" s="414"/>
      <c r="B14" s="156"/>
      <c r="C14" s="157" t="s">
        <v>199</v>
      </c>
      <c r="D14" s="158"/>
      <c r="E14" s="158">
        <f>SUM(E4:E13)</f>
        <v>30</v>
      </c>
      <c r="F14" s="158" t="str">
        <f>TEXT(_xlfn.COUNTIFS(F4:F13,"e"),"0")&amp;"e"</f>
        <v>3e</v>
      </c>
      <c r="G14" s="159">
        <f aca="true" t="shared" si="3" ref="G14:L14">SUM(G4:G13)</f>
        <v>169</v>
      </c>
      <c r="H14" s="159">
        <f t="shared" si="3"/>
        <v>77</v>
      </c>
      <c r="I14" s="159">
        <f t="shared" si="3"/>
        <v>8</v>
      </c>
      <c r="J14" s="159">
        <f t="shared" si="3"/>
        <v>84</v>
      </c>
      <c r="K14" s="160">
        <f t="shared" si="3"/>
        <v>11</v>
      </c>
      <c r="L14" s="159">
        <f t="shared" si="3"/>
        <v>13.2</v>
      </c>
      <c r="M14" s="161"/>
    </row>
    <row r="15" spans="1:13" ht="16.5">
      <c r="A15" s="428">
        <v>2</v>
      </c>
      <c r="B15" s="149" t="s">
        <v>115</v>
      </c>
      <c r="C15" s="162" t="s">
        <v>61</v>
      </c>
      <c r="D15" s="143" t="s">
        <v>6</v>
      </c>
      <c r="E15" s="143">
        <v>3</v>
      </c>
      <c r="F15" s="143" t="s">
        <v>9</v>
      </c>
      <c r="G15" s="150">
        <f aca="true" t="shared" si="4" ref="G15:G23">SUM(H15:J15)</f>
        <v>14</v>
      </c>
      <c r="H15" s="143">
        <v>7</v>
      </c>
      <c r="I15" s="143"/>
      <c r="J15" s="143">
        <v>7</v>
      </c>
      <c r="K15" s="151">
        <f>ROUNDUP(H15/7,1)</f>
        <v>1</v>
      </c>
      <c r="L15" s="151">
        <f>ROUNDUP((J15+I15)/7,1)</f>
        <v>1</v>
      </c>
      <c r="M15" s="153">
        <v>0</v>
      </c>
    </row>
    <row r="16" spans="1:13" ht="16.5">
      <c r="A16" s="429"/>
      <c r="B16" s="149" t="s">
        <v>116</v>
      </c>
      <c r="C16" s="162" t="s">
        <v>62</v>
      </c>
      <c r="D16" s="143" t="s">
        <v>6</v>
      </c>
      <c r="E16" s="143">
        <v>3</v>
      </c>
      <c r="F16" s="143" t="s">
        <v>12</v>
      </c>
      <c r="G16" s="150">
        <f t="shared" si="4"/>
        <v>14</v>
      </c>
      <c r="H16" s="143">
        <v>7</v>
      </c>
      <c r="I16" s="143">
        <v>2</v>
      </c>
      <c r="J16" s="143">
        <v>5</v>
      </c>
      <c r="K16" s="151">
        <f aca="true" t="shared" si="5" ref="K16:K23">ROUNDUP(H16/7,1)</f>
        <v>1</v>
      </c>
      <c r="L16" s="151">
        <f aca="true" t="shared" si="6" ref="L16:L23">ROUNDUP((J16+I16)/7,1)</f>
        <v>1</v>
      </c>
      <c r="M16" s="153">
        <v>0</v>
      </c>
    </row>
    <row r="17" spans="1:13" ht="16.5">
      <c r="A17" s="429"/>
      <c r="B17" s="149" t="s">
        <v>117</v>
      </c>
      <c r="C17" s="162" t="s">
        <v>177</v>
      </c>
      <c r="D17" s="143" t="s">
        <v>19</v>
      </c>
      <c r="E17" s="143">
        <v>5</v>
      </c>
      <c r="F17" s="143" t="s">
        <v>9</v>
      </c>
      <c r="G17" s="150">
        <f t="shared" si="4"/>
        <v>21</v>
      </c>
      <c r="H17" s="143">
        <v>7</v>
      </c>
      <c r="I17" s="143">
        <v>4</v>
      </c>
      <c r="J17" s="143">
        <v>10</v>
      </c>
      <c r="K17" s="151">
        <f t="shared" si="5"/>
        <v>1</v>
      </c>
      <c r="L17" s="151">
        <f t="shared" si="6"/>
        <v>2</v>
      </c>
      <c r="M17" s="153">
        <v>0</v>
      </c>
    </row>
    <row r="18" spans="1:13" ht="16.5">
      <c r="A18" s="429"/>
      <c r="B18" s="149" t="s">
        <v>158</v>
      </c>
      <c r="C18" s="162" t="s">
        <v>185</v>
      </c>
      <c r="D18" s="143" t="s">
        <v>19</v>
      </c>
      <c r="E18" s="143">
        <v>3</v>
      </c>
      <c r="F18" s="143" t="s">
        <v>12</v>
      </c>
      <c r="G18" s="150">
        <f t="shared" si="4"/>
        <v>21</v>
      </c>
      <c r="H18" s="143">
        <v>7</v>
      </c>
      <c r="I18" s="143">
        <v>4</v>
      </c>
      <c r="J18" s="143">
        <v>10</v>
      </c>
      <c r="K18" s="151">
        <f t="shared" si="5"/>
        <v>1</v>
      </c>
      <c r="L18" s="151">
        <f t="shared" si="6"/>
        <v>2</v>
      </c>
      <c r="M18" s="153">
        <v>1</v>
      </c>
    </row>
    <row r="19" spans="1:13" ht="16.5">
      <c r="A19" s="429"/>
      <c r="B19" s="149" t="s">
        <v>118</v>
      </c>
      <c r="C19" s="162" t="s">
        <v>63</v>
      </c>
      <c r="D19" s="143" t="s">
        <v>19</v>
      </c>
      <c r="E19" s="143">
        <v>4</v>
      </c>
      <c r="F19" s="143" t="s">
        <v>12</v>
      </c>
      <c r="G19" s="150">
        <f t="shared" si="4"/>
        <v>21</v>
      </c>
      <c r="H19" s="143">
        <v>7</v>
      </c>
      <c r="I19" s="143"/>
      <c r="J19" s="143">
        <v>14</v>
      </c>
      <c r="K19" s="151">
        <f t="shared" si="5"/>
        <v>1</v>
      </c>
      <c r="L19" s="151">
        <f t="shared" si="6"/>
        <v>2</v>
      </c>
      <c r="M19" s="153">
        <v>0</v>
      </c>
    </row>
    <row r="20" spans="1:13" ht="16.5">
      <c r="A20" s="429"/>
      <c r="B20" s="149" t="s">
        <v>119</v>
      </c>
      <c r="C20" s="162" t="s">
        <v>64</v>
      </c>
      <c r="D20" s="143" t="s">
        <v>19</v>
      </c>
      <c r="E20" s="143">
        <v>3</v>
      </c>
      <c r="F20" s="143" t="s">
        <v>12</v>
      </c>
      <c r="G20" s="150">
        <f t="shared" si="4"/>
        <v>21</v>
      </c>
      <c r="H20" s="143">
        <v>7</v>
      </c>
      <c r="I20" s="143"/>
      <c r="J20" s="143">
        <v>14</v>
      </c>
      <c r="K20" s="151">
        <f t="shared" si="5"/>
        <v>1</v>
      </c>
      <c r="L20" s="151">
        <f t="shared" si="6"/>
        <v>2</v>
      </c>
      <c r="M20" s="153">
        <v>0</v>
      </c>
    </row>
    <row r="21" spans="1:13" ht="16.5">
      <c r="A21" s="429"/>
      <c r="B21" s="149"/>
      <c r="C21" s="162" t="s">
        <v>179</v>
      </c>
      <c r="D21" s="143" t="s">
        <v>19</v>
      </c>
      <c r="E21" s="143">
        <v>3</v>
      </c>
      <c r="F21" s="143" t="s">
        <v>12</v>
      </c>
      <c r="G21" s="150">
        <f t="shared" si="4"/>
        <v>14</v>
      </c>
      <c r="H21" s="143">
        <v>7</v>
      </c>
      <c r="I21" s="143">
        <v>7</v>
      </c>
      <c r="J21" s="143"/>
      <c r="K21" s="151">
        <f t="shared" si="5"/>
        <v>1</v>
      </c>
      <c r="L21" s="151">
        <f t="shared" si="6"/>
        <v>1</v>
      </c>
      <c r="M21" s="153">
        <v>1</v>
      </c>
    </row>
    <row r="22" spans="1:13" ht="16.5">
      <c r="A22" s="429"/>
      <c r="B22" s="149"/>
      <c r="C22" s="162" t="s">
        <v>180</v>
      </c>
      <c r="D22" s="143"/>
      <c r="E22" s="143">
        <v>3</v>
      </c>
      <c r="F22" s="143" t="s">
        <v>12</v>
      </c>
      <c r="G22" s="150">
        <f t="shared" si="4"/>
        <v>14</v>
      </c>
      <c r="H22" s="143">
        <v>7</v>
      </c>
      <c r="I22" s="143">
        <v>7</v>
      </c>
      <c r="J22" s="143"/>
      <c r="K22" s="151">
        <f t="shared" si="5"/>
        <v>1</v>
      </c>
      <c r="L22" s="151">
        <f t="shared" si="6"/>
        <v>1</v>
      </c>
      <c r="M22" s="153"/>
    </row>
    <row r="23" spans="1:13" s="167" customFormat="1" ht="25.5">
      <c r="A23" s="429"/>
      <c r="B23" s="163" t="s">
        <v>120</v>
      </c>
      <c r="C23" s="26" t="s">
        <v>321</v>
      </c>
      <c r="D23" s="164" t="s">
        <v>19</v>
      </c>
      <c r="E23" s="164">
        <v>3</v>
      </c>
      <c r="F23" s="164" t="s">
        <v>12</v>
      </c>
      <c r="G23" s="165">
        <f t="shared" si="4"/>
        <v>21</v>
      </c>
      <c r="H23" s="164"/>
      <c r="I23" s="164"/>
      <c r="J23" s="164">
        <v>21</v>
      </c>
      <c r="K23" s="166">
        <f t="shared" si="5"/>
        <v>0</v>
      </c>
      <c r="L23" s="166">
        <f t="shared" si="6"/>
        <v>3</v>
      </c>
      <c r="M23" s="153">
        <v>1</v>
      </c>
    </row>
    <row r="24" spans="1:13" ht="16.5">
      <c r="A24" s="430"/>
      <c r="B24" s="168"/>
      <c r="C24" s="157" t="s">
        <v>200</v>
      </c>
      <c r="D24" s="169"/>
      <c r="E24" s="158">
        <f>SUM(E15:E23)</f>
        <v>30</v>
      </c>
      <c r="F24" s="158" t="str">
        <f>TEXT(_xlfn.COUNTIFS(F15:F23,"e"),"0")&amp;"e"</f>
        <v>2e</v>
      </c>
      <c r="G24" s="159">
        <f aca="true" t="shared" si="7" ref="G24:L24">SUM(G15:G23)</f>
        <v>161</v>
      </c>
      <c r="H24" s="159">
        <f t="shared" si="7"/>
        <v>56</v>
      </c>
      <c r="I24" s="159">
        <f t="shared" si="7"/>
        <v>24</v>
      </c>
      <c r="J24" s="159">
        <f t="shared" si="7"/>
        <v>81</v>
      </c>
      <c r="K24" s="160">
        <f t="shared" si="7"/>
        <v>8</v>
      </c>
      <c r="L24" s="160">
        <f t="shared" si="7"/>
        <v>15</v>
      </c>
      <c r="M24" s="153"/>
    </row>
    <row r="25" spans="1:13" ht="16.5">
      <c r="A25" s="427">
        <v>3</v>
      </c>
      <c r="B25" s="149" t="s">
        <v>121</v>
      </c>
      <c r="C25" s="162" t="s">
        <v>93</v>
      </c>
      <c r="D25" s="143" t="s">
        <v>8</v>
      </c>
      <c r="E25" s="143">
        <v>5</v>
      </c>
      <c r="F25" s="143" t="s">
        <v>12</v>
      </c>
      <c r="G25" s="150">
        <f aca="true" t="shared" si="8" ref="G25:G32">SUM(H25:J25)</f>
        <v>21</v>
      </c>
      <c r="H25" s="143"/>
      <c r="I25" s="143"/>
      <c r="J25" s="170">
        <v>21</v>
      </c>
      <c r="K25" s="151">
        <f>ROUNDUP(H25/7,1)</f>
        <v>0</v>
      </c>
      <c r="L25" s="151">
        <f>ROUNDUP((J25+I25)/7,1)</f>
        <v>3</v>
      </c>
      <c r="M25" s="153">
        <v>0</v>
      </c>
    </row>
    <row r="26" spans="1:13" ht="16.5">
      <c r="A26" s="413"/>
      <c r="B26" s="149" t="s">
        <v>122</v>
      </c>
      <c r="C26" s="162" t="s">
        <v>65</v>
      </c>
      <c r="D26" s="143" t="s">
        <v>6</v>
      </c>
      <c r="E26" s="143">
        <v>3</v>
      </c>
      <c r="F26" s="143" t="s">
        <v>12</v>
      </c>
      <c r="G26" s="150">
        <f t="shared" si="8"/>
        <v>21</v>
      </c>
      <c r="H26" s="143"/>
      <c r="I26" s="143"/>
      <c r="J26" s="143">
        <v>21</v>
      </c>
      <c r="K26" s="151">
        <f aca="true" t="shared" si="9" ref="K26:K32">ROUNDUP(H26/7,1)</f>
        <v>0</v>
      </c>
      <c r="L26" s="151">
        <f aca="true" t="shared" si="10" ref="L26:L32">ROUNDUP((J26+I26)/7,1)</f>
        <v>3</v>
      </c>
      <c r="M26" s="153">
        <v>0</v>
      </c>
    </row>
    <row r="27" spans="1:13" ht="16.5">
      <c r="A27" s="413"/>
      <c r="B27" s="149" t="s">
        <v>123</v>
      </c>
      <c r="C27" s="162" t="s">
        <v>66</v>
      </c>
      <c r="D27" s="143" t="s">
        <v>19</v>
      </c>
      <c r="E27" s="143">
        <v>5</v>
      </c>
      <c r="F27" s="143" t="s">
        <v>9</v>
      </c>
      <c r="G27" s="150">
        <f t="shared" si="8"/>
        <v>21</v>
      </c>
      <c r="H27" s="143">
        <v>7</v>
      </c>
      <c r="I27" s="143">
        <v>4</v>
      </c>
      <c r="J27" s="143">
        <v>10</v>
      </c>
      <c r="K27" s="151">
        <f t="shared" si="9"/>
        <v>1</v>
      </c>
      <c r="L27" s="151">
        <f t="shared" si="10"/>
        <v>2</v>
      </c>
      <c r="M27" s="153">
        <v>0</v>
      </c>
    </row>
    <row r="28" spans="1:13" ht="16.5">
      <c r="A28" s="413"/>
      <c r="B28" s="149" t="s">
        <v>124</v>
      </c>
      <c r="C28" s="219" t="s">
        <v>416</v>
      </c>
      <c r="D28" s="143" t="s">
        <v>19</v>
      </c>
      <c r="E28" s="143">
        <v>4</v>
      </c>
      <c r="F28" s="143" t="s">
        <v>12</v>
      </c>
      <c r="G28" s="150">
        <v>30</v>
      </c>
      <c r="H28" s="143">
        <v>7</v>
      </c>
      <c r="I28" s="143">
        <v>7</v>
      </c>
      <c r="J28" s="143">
        <v>16</v>
      </c>
      <c r="K28" s="151">
        <f t="shared" si="9"/>
        <v>1</v>
      </c>
      <c r="L28" s="151">
        <f t="shared" si="10"/>
        <v>3.3000000000000003</v>
      </c>
      <c r="M28" s="153">
        <v>0</v>
      </c>
    </row>
    <row r="29" spans="1:13" ht="16.5">
      <c r="A29" s="413"/>
      <c r="B29" s="149" t="s">
        <v>125</v>
      </c>
      <c r="C29" s="171" t="s">
        <v>68</v>
      </c>
      <c r="D29" s="143" t="s">
        <v>19</v>
      </c>
      <c r="E29" s="143">
        <v>5</v>
      </c>
      <c r="F29" s="143" t="s">
        <v>9</v>
      </c>
      <c r="G29" s="150">
        <f t="shared" si="8"/>
        <v>21</v>
      </c>
      <c r="H29" s="143">
        <v>7</v>
      </c>
      <c r="I29" s="143"/>
      <c r="J29" s="143">
        <v>14</v>
      </c>
      <c r="K29" s="151">
        <f t="shared" si="9"/>
        <v>1</v>
      </c>
      <c r="L29" s="151">
        <f t="shared" si="10"/>
        <v>2</v>
      </c>
      <c r="M29" s="153">
        <v>0</v>
      </c>
    </row>
    <row r="30" spans="1:13" ht="16.5">
      <c r="A30" s="413"/>
      <c r="B30" s="149"/>
      <c r="C30" s="162" t="s">
        <v>181</v>
      </c>
      <c r="D30" s="143" t="s">
        <v>19</v>
      </c>
      <c r="E30" s="143">
        <v>3</v>
      </c>
      <c r="F30" s="143" t="s">
        <v>12</v>
      </c>
      <c r="G30" s="150">
        <f t="shared" si="8"/>
        <v>14</v>
      </c>
      <c r="H30" s="143">
        <v>7</v>
      </c>
      <c r="I30" s="143">
        <v>7</v>
      </c>
      <c r="J30" s="143"/>
      <c r="K30" s="151">
        <f t="shared" si="9"/>
        <v>1</v>
      </c>
      <c r="L30" s="151">
        <f t="shared" si="10"/>
        <v>1</v>
      </c>
      <c r="M30" s="153">
        <v>1</v>
      </c>
    </row>
    <row r="31" spans="1:13" ht="16.5">
      <c r="A31" s="413"/>
      <c r="B31" s="149"/>
      <c r="C31" s="162" t="s">
        <v>182</v>
      </c>
      <c r="D31" s="143"/>
      <c r="E31" s="143">
        <v>3</v>
      </c>
      <c r="F31" s="143" t="s">
        <v>12</v>
      </c>
      <c r="G31" s="150">
        <f t="shared" si="8"/>
        <v>14</v>
      </c>
      <c r="H31" s="143">
        <v>7</v>
      </c>
      <c r="I31" s="143">
        <v>7</v>
      </c>
      <c r="J31" s="143"/>
      <c r="K31" s="151">
        <f t="shared" si="9"/>
        <v>1</v>
      </c>
      <c r="L31" s="151">
        <f t="shared" si="10"/>
        <v>1</v>
      </c>
      <c r="M31" s="153"/>
    </row>
    <row r="32" spans="1:13" s="167" customFormat="1" ht="25.5">
      <c r="A32" s="413"/>
      <c r="B32" s="163"/>
      <c r="C32" s="26" t="s">
        <v>321</v>
      </c>
      <c r="D32" s="164" t="s">
        <v>19</v>
      </c>
      <c r="E32" s="164">
        <v>2</v>
      </c>
      <c r="F32" s="164" t="s">
        <v>12</v>
      </c>
      <c r="G32" s="165">
        <f t="shared" si="8"/>
        <v>19</v>
      </c>
      <c r="H32" s="164"/>
      <c r="I32" s="164"/>
      <c r="J32" s="164">
        <v>19</v>
      </c>
      <c r="K32" s="166">
        <f t="shared" si="9"/>
        <v>0</v>
      </c>
      <c r="L32" s="166">
        <f t="shared" si="10"/>
        <v>2.8000000000000003</v>
      </c>
      <c r="M32" s="153">
        <v>1</v>
      </c>
    </row>
    <row r="33" spans="1:13" ht="16.5">
      <c r="A33" s="414"/>
      <c r="B33" s="156"/>
      <c r="C33" s="157" t="s">
        <v>200</v>
      </c>
      <c r="D33" s="169"/>
      <c r="E33" s="158">
        <f>SUM(E25:E32)</f>
        <v>30</v>
      </c>
      <c r="F33" s="158" t="str">
        <f>TEXT(_xlfn.COUNTIFS(F25:F32,"e"),"0")&amp;"e"</f>
        <v>2e</v>
      </c>
      <c r="G33" s="158">
        <f aca="true" t="shared" si="11" ref="G33:L33">SUM(G25:G32)</f>
        <v>161</v>
      </c>
      <c r="H33" s="158">
        <f t="shared" si="11"/>
        <v>35</v>
      </c>
      <c r="I33" s="158">
        <f t="shared" si="11"/>
        <v>25</v>
      </c>
      <c r="J33" s="158">
        <f t="shared" si="11"/>
        <v>101</v>
      </c>
      <c r="K33" s="172">
        <f t="shared" si="11"/>
        <v>5</v>
      </c>
      <c r="L33" s="158">
        <f t="shared" si="11"/>
        <v>18.1</v>
      </c>
      <c r="M33" s="153"/>
    </row>
    <row r="34" spans="1:13" ht="16.5">
      <c r="A34" s="413">
        <v>4</v>
      </c>
      <c r="B34" s="149"/>
      <c r="C34" s="162" t="s">
        <v>380</v>
      </c>
      <c r="D34" s="143" t="s">
        <v>19</v>
      </c>
      <c r="E34" s="143">
        <v>3</v>
      </c>
      <c r="F34" s="143" t="s">
        <v>12</v>
      </c>
      <c r="G34" s="150">
        <f>SUM(H34:J34)</f>
        <v>14</v>
      </c>
      <c r="H34" s="143">
        <v>7</v>
      </c>
      <c r="I34" s="143">
        <v>7</v>
      </c>
      <c r="J34" s="143"/>
      <c r="K34" s="151">
        <f>ROUNDUP(H34/7,1)</f>
        <v>1</v>
      </c>
      <c r="L34" s="151">
        <f>ROUNDUP((J34+I34)/7,1)</f>
        <v>1</v>
      </c>
      <c r="M34" s="153">
        <v>1</v>
      </c>
    </row>
    <row r="35" spans="1:13" ht="16.5">
      <c r="A35" s="413"/>
      <c r="B35" s="149"/>
      <c r="C35" s="162" t="s">
        <v>381</v>
      </c>
      <c r="D35" s="143"/>
      <c r="E35" s="143">
        <v>3</v>
      </c>
      <c r="F35" s="143" t="s">
        <v>12</v>
      </c>
      <c r="G35" s="150">
        <f>SUM(H35:J35)</f>
        <v>14</v>
      </c>
      <c r="H35" s="143">
        <v>7</v>
      </c>
      <c r="I35" s="143">
        <v>7</v>
      </c>
      <c r="J35" s="143"/>
      <c r="K35" s="151">
        <f>ROUNDUP(H35/7,1)</f>
        <v>1</v>
      </c>
      <c r="L35" s="151">
        <f>ROUNDUP((J35+I35)/7,1)</f>
        <v>1</v>
      </c>
      <c r="M35" s="153"/>
    </row>
    <row r="36" spans="1:13" ht="16.5">
      <c r="A36" s="413"/>
      <c r="B36" s="149"/>
      <c r="C36" s="162" t="s">
        <v>203</v>
      </c>
      <c r="D36" s="143"/>
      <c r="E36" s="143">
        <v>2</v>
      </c>
      <c r="F36" s="143" t="s">
        <v>12</v>
      </c>
      <c r="G36" s="150">
        <f>SUM(H36:J36)</f>
        <v>17</v>
      </c>
      <c r="H36" s="143">
        <v>7</v>
      </c>
      <c r="I36" s="143">
        <v>10</v>
      </c>
      <c r="J36" s="143"/>
      <c r="K36" s="151">
        <f>ROUNDUP(H36/7,1)</f>
        <v>1</v>
      </c>
      <c r="L36" s="151">
        <f>ROUNDUP((J36+I36)/7,1)</f>
        <v>1.5</v>
      </c>
      <c r="M36" s="153"/>
    </row>
    <row r="37" spans="1:13" ht="16.5">
      <c r="A37" s="413"/>
      <c r="B37" s="149"/>
      <c r="C37" s="14" t="s">
        <v>328</v>
      </c>
      <c r="D37" s="143"/>
      <c r="E37" s="143">
        <v>2</v>
      </c>
      <c r="F37" s="143" t="s">
        <v>12</v>
      </c>
      <c r="G37" s="150">
        <f>SUM(H37:J37)</f>
        <v>6</v>
      </c>
      <c r="H37" s="143"/>
      <c r="I37" s="143">
        <v>6</v>
      </c>
      <c r="J37" s="143"/>
      <c r="K37" s="151">
        <f>ROUNDUP(H37/7,1)</f>
        <v>0</v>
      </c>
      <c r="L37" s="151">
        <f>ROUNDUP((J37+I37)/7,1)</f>
        <v>0.9</v>
      </c>
      <c r="M37" s="153"/>
    </row>
    <row r="38" spans="1:13" ht="16.5">
      <c r="A38" s="413"/>
      <c r="B38" s="149" t="s">
        <v>126</v>
      </c>
      <c r="C38" s="162" t="s">
        <v>69</v>
      </c>
      <c r="D38" s="143" t="s">
        <v>19</v>
      </c>
      <c r="E38" s="143">
        <v>5</v>
      </c>
      <c r="F38" s="143" t="s">
        <v>12</v>
      </c>
      <c r="G38" s="150">
        <f>SUM(H38:J38)</f>
        <v>58</v>
      </c>
      <c r="H38" s="143"/>
      <c r="I38" s="143"/>
      <c r="J38" s="143">
        <v>58</v>
      </c>
      <c r="K38" s="151">
        <f>ROUNDUP(H38/7,1)</f>
        <v>0</v>
      </c>
      <c r="L38" s="151">
        <f>ROUNDUP((J38+I38)/7,1)</f>
        <v>8.299999999999999</v>
      </c>
      <c r="M38" s="153">
        <v>1</v>
      </c>
    </row>
    <row r="39" spans="1:13" ht="16.5">
      <c r="A39" s="413"/>
      <c r="B39" s="149"/>
      <c r="C39" s="162" t="s">
        <v>172</v>
      </c>
      <c r="D39" s="143" t="s">
        <v>19</v>
      </c>
      <c r="E39" s="173">
        <v>15</v>
      </c>
      <c r="F39" s="143" t="s">
        <v>9</v>
      </c>
      <c r="G39" s="150"/>
      <c r="H39" s="143"/>
      <c r="I39" s="143"/>
      <c r="J39" s="143"/>
      <c r="K39" s="152"/>
      <c r="L39" s="152"/>
      <c r="M39" s="153">
        <v>0</v>
      </c>
    </row>
    <row r="40" spans="1:13" ht="16.5">
      <c r="A40" s="414"/>
      <c r="B40" s="156"/>
      <c r="C40" s="157" t="s">
        <v>201</v>
      </c>
      <c r="D40" s="169"/>
      <c r="E40" s="158">
        <f>SUM(E34:E39)</f>
        <v>30</v>
      </c>
      <c r="F40" s="158" t="str">
        <f>TEXT(_xlfn.COUNTIFS(F34:F39,"e"),"0")&amp;"e"</f>
        <v>1e</v>
      </c>
      <c r="G40" s="158">
        <f aca="true" t="shared" si="12" ref="G40:L40">SUM(G34:G39)</f>
        <v>109</v>
      </c>
      <c r="H40" s="158">
        <f t="shared" si="12"/>
        <v>21</v>
      </c>
      <c r="I40" s="158">
        <f t="shared" si="12"/>
        <v>30</v>
      </c>
      <c r="J40" s="158">
        <f t="shared" si="12"/>
        <v>58</v>
      </c>
      <c r="K40" s="172">
        <f t="shared" si="12"/>
        <v>3</v>
      </c>
      <c r="L40" s="158">
        <f t="shared" si="12"/>
        <v>12.7</v>
      </c>
      <c r="M40" s="153"/>
    </row>
    <row r="41" spans="1:12" ht="16.5">
      <c r="A41" s="415" t="s">
        <v>70</v>
      </c>
      <c r="B41" s="416"/>
      <c r="C41" s="417"/>
      <c r="D41" s="169"/>
      <c r="E41" s="158">
        <f>SUM(E40,E33,E24,E14)</f>
        <v>120</v>
      </c>
      <c r="F41" s="169" t="str">
        <f>TEXT(_xlfn.COUNTIFS(F4:F39,"e"),"0")&amp;"e"</f>
        <v>8e</v>
      </c>
      <c r="G41" s="158">
        <f>SUM(G40,G33,G24,G14)</f>
        <v>600</v>
      </c>
      <c r="H41" s="158">
        <f>SUM(H40,H33,H24,H14)</f>
        <v>189</v>
      </c>
      <c r="I41" s="158">
        <f>SUM(I40,I33,I24,I14)</f>
        <v>87</v>
      </c>
      <c r="J41" s="158">
        <f>SUM(J40,J33,J24,J14)</f>
        <v>324</v>
      </c>
      <c r="K41" s="158"/>
      <c r="L41" s="158"/>
    </row>
    <row r="42" spans="1:10" ht="16.5" hidden="1">
      <c r="A42" s="28"/>
      <c r="B42" s="28"/>
      <c r="C42" s="174"/>
      <c r="G42" s="176">
        <f>SUMIF(M4:M40,1,G4:G40)/G41</f>
        <v>0.31666666666666665</v>
      </c>
      <c r="H42" s="177">
        <f>H41/$G$41</f>
        <v>0.315</v>
      </c>
      <c r="I42" s="177">
        <f>I41/$G$41</f>
        <v>0.145</v>
      </c>
      <c r="J42" s="177">
        <f>J41/$G$41</f>
        <v>0.54</v>
      </c>
    </row>
    <row r="43" spans="1:10" ht="15.75">
      <c r="A43" s="28"/>
      <c r="B43" s="28"/>
      <c r="C43" s="29" t="s">
        <v>208</v>
      </c>
      <c r="H43" s="178"/>
      <c r="I43" s="178"/>
      <c r="J43" s="178"/>
    </row>
    <row r="44" spans="3:8" ht="15.75" customHeight="1">
      <c r="C44" s="180"/>
      <c r="D44" s="170"/>
      <c r="E44" s="170"/>
      <c r="F44" s="170"/>
      <c r="G44" s="170"/>
      <c r="H44" s="181"/>
    </row>
    <row r="45" spans="1:12" ht="15.75" customHeight="1">
      <c r="A45" s="418" t="s">
        <v>320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</row>
    <row r="46" spans="1:12" ht="47.25" customHeight="1">
      <c r="A46" s="419" t="s">
        <v>332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</row>
    <row r="47" spans="2:8" ht="15.75" customHeight="1">
      <c r="B47" s="406" t="s">
        <v>168</v>
      </c>
      <c r="C47" s="406"/>
      <c r="D47" s="170"/>
      <c r="E47" s="170"/>
      <c r="F47" s="170"/>
      <c r="G47" s="170"/>
      <c r="H47" s="181"/>
    </row>
    <row r="48" spans="2:8" ht="15.75" customHeight="1">
      <c r="B48" s="30"/>
      <c r="C48" s="182" t="s">
        <v>43</v>
      </c>
      <c r="D48" s="170"/>
      <c r="E48" s="170"/>
      <c r="F48" s="170"/>
      <c r="G48" s="170"/>
      <c r="H48" s="181"/>
    </row>
    <row r="49" spans="2:8" ht="15.75" customHeight="1">
      <c r="B49" s="30"/>
      <c r="C49" s="182" t="s">
        <v>44</v>
      </c>
      <c r="D49" s="170"/>
      <c r="E49" s="170"/>
      <c r="F49" s="170"/>
      <c r="G49" s="170"/>
      <c r="H49" s="181"/>
    </row>
    <row r="50" spans="2:8" ht="15.75" customHeight="1">
      <c r="B50" s="30"/>
      <c r="C50" s="182" t="s">
        <v>45</v>
      </c>
      <c r="D50" s="170"/>
      <c r="E50" s="170"/>
      <c r="F50" s="170"/>
      <c r="G50" s="170"/>
      <c r="H50" s="181"/>
    </row>
    <row r="51" spans="2:8" ht="15.75" customHeight="1">
      <c r="B51" s="30"/>
      <c r="C51" s="182" t="s">
        <v>46</v>
      </c>
      <c r="D51" s="170"/>
      <c r="E51" s="170"/>
      <c r="F51" s="170"/>
      <c r="G51" s="170"/>
      <c r="H51" s="181"/>
    </row>
    <row r="52" spans="1:12" ht="34.5" customHeight="1">
      <c r="A52" s="426" t="s">
        <v>128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</row>
    <row r="53" spans="1:12" ht="69.75" customHeight="1">
      <c r="A53" s="31" t="s">
        <v>209</v>
      </c>
      <c r="B53" s="183" t="s">
        <v>105</v>
      </c>
      <c r="C53" s="184" t="s">
        <v>18</v>
      </c>
      <c r="D53" s="185" t="s">
        <v>57</v>
      </c>
      <c r="E53" s="22" t="s">
        <v>5</v>
      </c>
      <c r="F53" s="35" t="s">
        <v>163</v>
      </c>
      <c r="G53" s="35" t="s">
        <v>167</v>
      </c>
      <c r="H53" s="24" t="s">
        <v>2</v>
      </c>
      <c r="I53" s="25" t="s">
        <v>164</v>
      </c>
      <c r="J53" s="25" t="s">
        <v>165</v>
      </c>
      <c r="K53" s="24" t="s">
        <v>3</v>
      </c>
      <c r="L53" s="24" t="s">
        <v>4</v>
      </c>
    </row>
    <row r="54" spans="1:12" ht="15.75" customHeight="1">
      <c r="A54" s="420" t="s">
        <v>210</v>
      </c>
      <c r="B54" s="183"/>
      <c r="C54" s="13" t="s">
        <v>375</v>
      </c>
      <c r="D54" s="185"/>
      <c r="E54" s="143">
        <v>2</v>
      </c>
      <c r="F54" s="143" t="s">
        <v>12</v>
      </c>
      <c r="G54" s="150">
        <f aca="true" t="shared" si="13" ref="G54:G59">SUM(H54:J54)</f>
        <v>14</v>
      </c>
      <c r="H54" s="143">
        <v>7</v>
      </c>
      <c r="I54" s="143">
        <v>2</v>
      </c>
      <c r="J54" s="143">
        <v>5</v>
      </c>
      <c r="K54" s="151">
        <f>ROUNDUP(H54/7,1)</f>
        <v>1</v>
      </c>
      <c r="L54" s="151">
        <f>ROUNDUP((J54+I54)/7,1)</f>
        <v>1</v>
      </c>
    </row>
    <row r="55" spans="1:12" ht="13.5" customHeight="1">
      <c r="A55" s="421"/>
      <c r="B55" s="183"/>
      <c r="C55" s="13" t="s">
        <v>374</v>
      </c>
      <c r="D55" s="185"/>
      <c r="E55" s="143">
        <v>2</v>
      </c>
      <c r="F55" s="143" t="s">
        <v>12</v>
      </c>
      <c r="G55" s="150">
        <f t="shared" si="13"/>
        <v>14</v>
      </c>
      <c r="H55" s="143">
        <v>7</v>
      </c>
      <c r="I55" s="143">
        <v>2</v>
      </c>
      <c r="J55" s="143">
        <v>5</v>
      </c>
      <c r="K55" s="151">
        <f>ROUNDUP(H55/7,1)</f>
        <v>1</v>
      </c>
      <c r="L55" s="151">
        <f>ROUNDUP((J55+I55)/7,1)</f>
        <v>1</v>
      </c>
    </row>
    <row r="56" spans="1:12" ht="13.5" customHeight="1">
      <c r="A56" s="420" t="s">
        <v>211</v>
      </c>
      <c r="B56" s="183"/>
      <c r="C56" s="39" t="s">
        <v>378</v>
      </c>
      <c r="D56" s="185"/>
      <c r="E56" s="143">
        <v>3</v>
      </c>
      <c r="F56" s="143" t="s">
        <v>12</v>
      </c>
      <c r="G56" s="150">
        <f t="shared" si="13"/>
        <v>21</v>
      </c>
      <c r="H56" s="143">
        <v>7</v>
      </c>
      <c r="I56" s="143">
        <v>4</v>
      </c>
      <c r="J56" s="143">
        <v>10</v>
      </c>
      <c r="K56" s="151">
        <f>ROUNDUP(H56/7,1)</f>
        <v>1</v>
      </c>
      <c r="L56" s="151">
        <f>ROUNDUP((J56+I56)/7,1)</f>
        <v>2</v>
      </c>
    </row>
    <row r="57" spans="1:12" ht="13.5" customHeight="1">
      <c r="A57" s="421"/>
      <c r="B57" s="183"/>
      <c r="C57" s="39" t="s">
        <v>377</v>
      </c>
      <c r="D57" s="185"/>
      <c r="E57" s="143">
        <v>3</v>
      </c>
      <c r="F57" s="143" t="s">
        <v>12</v>
      </c>
      <c r="G57" s="150">
        <f t="shared" si="13"/>
        <v>21</v>
      </c>
      <c r="H57" s="143">
        <v>7</v>
      </c>
      <c r="I57" s="143">
        <v>4</v>
      </c>
      <c r="J57" s="143">
        <v>10</v>
      </c>
      <c r="K57" s="151">
        <f>ROUNDUP(H57/7,1)</f>
        <v>1</v>
      </c>
      <c r="L57" s="151">
        <f>ROUNDUP((J57+I57)/7,1)</f>
        <v>2</v>
      </c>
    </row>
    <row r="58" spans="1:12" ht="16.5">
      <c r="A58" s="422" t="s">
        <v>379</v>
      </c>
      <c r="B58" s="186"/>
      <c r="C58" s="15" t="s">
        <v>103</v>
      </c>
      <c r="D58" s="141">
        <v>2</v>
      </c>
      <c r="E58" s="36">
        <v>3</v>
      </c>
      <c r="F58" s="141" t="s">
        <v>12</v>
      </c>
      <c r="G58" s="141">
        <f t="shared" si="13"/>
        <v>14</v>
      </c>
      <c r="H58" s="141">
        <v>7</v>
      </c>
      <c r="I58" s="141">
        <v>7</v>
      </c>
      <c r="J58" s="141"/>
      <c r="K58" s="187">
        <f>ROUNDUP(H58/7,1)</f>
        <v>1</v>
      </c>
      <c r="L58" s="187">
        <f>ROUNDUP((J58+I58)/7,1)</f>
        <v>1</v>
      </c>
    </row>
    <row r="59" spans="1:12" ht="16.5">
      <c r="A59" s="423"/>
      <c r="B59" s="186"/>
      <c r="C59" s="220" t="s">
        <v>417</v>
      </c>
      <c r="D59" s="141">
        <v>2</v>
      </c>
      <c r="E59" s="36">
        <v>3</v>
      </c>
      <c r="F59" s="141" t="s">
        <v>12</v>
      </c>
      <c r="G59" s="141">
        <f t="shared" si="13"/>
        <v>14</v>
      </c>
      <c r="H59" s="141">
        <v>7</v>
      </c>
      <c r="I59" s="141">
        <v>7</v>
      </c>
      <c r="J59" s="141"/>
      <c r="K59" s="187">
        <f aca="true" t="shared" si="14" ref="K59:K69">ROUNDUP(H59/7,1)</f>
        <v>1</v>
      </c>
      <c r="L59" s="187">
        <f aca="true" t="shared" si="15" ref="L59:L69">ROUNDUP((J59+I59)/7,1)</f>
        <v>1</v>
      </c>
    </row>
    <row r="60" spans="1:12" ht="16.5">
      <c r="A60" s="423"/>
      <c r="B60" s="186"/>
      <c r="C60" s="17" t="s">
        <v>197</v>
      </c>
      <c r="D60" s="141"/>
      <c r="E60" s="36">
        <v>3</v>
      </c>
      <c r="F60" s="141" t="s">
        <v>12</v>
      </c>
      <c r="G60" s="141">
        <f aca="true" t="shared" si="16" ref="G60:G69">SUM(H60:J60)</f>
        <v>14</v>
      </c>
      <c r="H60" s="141">
        <v>7</v>
      </c>
      <c r="I60" s="141">
        <v>7</v>
      </c>
      <c r="J60" s="141"/>
      <c r="K60" s="187">
        <f t="shared" si="14"/>
        <v>1</v>
      </c>
      <c r="L60" s="187">
        <f t="shared" si="15"/>
        <v>1</v>
      </c>
    </row>
    <row r="61" spans="1:12" ht="16.5">
      <c r="A61" s="424"/>
      <c r="B61" s="186"/>
      <c r="C61" s="15" t="s">
        <v>314</v>
      </c>
      <c r="D61" s="141">
        <v>2</v>
      </c>
      <c r="E61" s="36">
        <v>3</v>
      </c>
      <c r="F61" s="141" t="s">
        <v>12</v>
      </c>
      <c r="G61" s="141">
        <f t="shared" si="16"/>
        <v>14</v>
      </c>
      <c r="H61" s="141">
        <v>7</v>
      </c>
      <c r="I61" s="141">
        <v>7</v>
      </c>
      <c r="J61" s="141"/>
      <c r="K61" s="187">
        <f t="shared" si="14"/>
        <v>1</v>
      </c>
      <c r="L61" s="187">
        <f t="shared" si="15"/>
        <v>1</v>
      </c>
    </row>
    <row r="62" spans="1:12" ht="16.5">
      <c r="A62" s="425" t="s">
        <v>311</v>
      </c>
      <c r="B62" s="188"/>
      <c r="C62" s="18" t="s">
        <v>72</v>
      </c>
      <c r="D62" s="140">
        <v>3</v>
      </c>
      <c r="E62" s="37">
        <v>3</v>
      </c>
      <c r="F62" s="140" t="s">
        <v>12</v>
      </c>
      <c r="G62" s="140">
        <f t="shared" si="16"/>
        <v>14</v>
      </c>
      <c r="H62" s="140">
        <v>7</v>
      </c>
      <c r="I62" s="140">
        <v>7</v>
      </c>
      <c r="J62" s="140"/>
      <c r="K62" s="189">
        <f t="shared" si="14"/>
        <v>1</v>
      </c>
      <c r="L62" s="189">
        <f t="shared" si="15"/>
        <v>1</v>
      </c>
    </row>
    <row r="63" spans="1:12" ht="16.5">
      <c r="A63" s="425"/>
      <c r="B63" s="188"/>
      <c r="C63" s="19" t="s">
        <v>190</v>
      </c>
      <c r="D63" s="140"/>
      <c r="E63" s="37">
        <v>3</v>
      </c>
      <c r="F63" s="140" t="s">
        <v>12</v>
      </c>
      <c r="G63" s="140">
        <f t="shared" si="16"/>
        <v>14</v>
      </c>
      <c r="H63" s="140">
        <v>7</v>
      </c>
      <c r="I63" s="140">
        <v>7</v>
      </c>
      <c r="J63" s="140"/>
      <c r="K63" s="189">
        <f t="shared" si="14"/>
        <v>1</v>
      </c>
      <c r="L63" s="189">
        <f t="shared" si="15"/>
        <v>1</v>
      </c>
    </row>
    <row r="64" spans="1:12" ht="33">
      <c r="A64" s="425"/>
      <c r="B64" s="188"/>
      <c r="C64" s="18" t="s">
        <v>316</v>
      </c>
      <c r="D64" s="140"/>
      <c r="E64" s="37">
        <v>3</v>
      </c>
      <c r="F64" s="140" t="s">
        <v>12</v>
      </c>
      <c r="G64" s="140">
        <f t="shared" si="16"/>
        <v>14</v>
      </c>
      <c r="H64" s="140">
        <v>7</v>
      </c>
      <c r="I64" s="140">
        <v>7</v>
      </c>
      <c r="J64" s="140"/>
      <c r="K64" s="189">
        <f t="shared" si="14"/>
        <v>1</v>
      </c>
      <c r="L64" s="189">
        <f t="shared" si="15"/>
        <v>1</v>
      </c>
    </row>
    <row r="65" spans="1:12" ht="16.5">
      <c r="A65" s="425"/>
      <c r="B65" s="188"/>
      <c r="C65" s="20" t="s">
        <v>390</v>
      </c>
      <c r="D65" s="140">
        <v>3</v>
      </c>
      <c r="E65" s="37">
        <v>3</v>
      </c>
      <c r="F65" s="140" t="s">
        <v>12</v>
      </c>
      <c r="G65" s="140">
        <f t="shared" si="16"/>
        <v>14</v>
      </c>
      <c r="H65" s="140">
        <v>7</v>
      </c>
      <c r="I65" s="140">
        <v>7</v>
      </c>
      <c r="J65" s="140"/>
      <c r="K65" s="189">
        <f t="shared" si="14"/>
        <v>1</v>
      </c>
      <c r="L65" s="189">
        <f t="shared" si="15"/>
        <v>1</v>
      </c>
    </row>
    <row r="66" spans="1:12" ht="33">
      <c r="A66" s="412" t="s">
        <v>312</v>
      </c>
      <c r="B66" s="186"/>
      <c r="C66" s="15" t="s">
        <v>74</v>
      </c>
      <c r="D66" s="141">
        <v>3</v>
      </c>
      <c r="E66" s="36">
        <v>3</v>
      </c>
      <c r="F66" s="141" t="s">
        <v>12</v>
      </c>
      <c r="G66" s="141">
        <f t="shared" si="16"/>
        <v>14</v>
      </c>
      <c r="H66" s="141">
        <v>7</v>
      </c>
      <c r="I66" s="141">
        <v>7</v>
      </c>
      <c r="J66" s="141"/>
      <c r="K66" s="187">
        <f t="shared" si="14"/>
        <v>1</v>
      </c>
      <c r="L66" s="187">
        <f t="shared" si="15"/>
        <v>1</v>
      </c>
    </row>
    <row r="67" spans="1:12" ht="16.5">
      <c r="A67" s="412"/>
      <c r="B67" s="186"/>
      <c r="C67" s="15" t="s">
        <v>75</v>
      </c>
      <c r="D67" s="141">
        <v>4</v>
      </c>
      <c r="E67" s="36">
        <v>3</v>
      </c>
      <c r="F67" s="141" t="s">
        <v>12</v>
      </c>
      <c r="G67" s="141">
        <f t="shared" si="16"/>
        <v>14</v>
      </c>
      <c r="H67" s="141">
        <v>7</v>
      </c>
      <c r="I67" s="141">
        <v>7</v>
      </c>
      <c r="J67" s="141"/>
      <c r="K67" s="187">
        <f t="shared" si="14"/>
        <v>1</v>
      </c>
      <c r="L67" s="187">
        <f t="shared" si="15"/>
        <v>1</v>
      </c>
    </row>
    <row r="68" spans="1:12" ht="16.5">
      <c r="A68" s="412"/>
      <c r="B68" s="186"/>
      <c r="C68" s="15" t="s">
        <v>193</v>
      </c>
      <c r="D68" s="141"/>
      <c r="E68" s="36">
        <v>3</v>
      </c>
      <c r="F68" s="141" t="s">
        <v>12</v>
      </c>
      <c r="G68" s="141">
        <f t="shared" si="16"/>
        <v>14</v>
      </c>
      <c r="H68" s="141">
        <v>7</v>
      </c>
      <c r="I68" s="141">
        <v>7</v>
      </c>
      <c r="J68" s="141"/>
      <c r="K68" s="187">
        <f t="shared" si="14"/>
        <v>1</v>
      </c>
      <c r="L68" s="187">
        <f t="shared" si="15"/>
        <v>1</v>
      </c>
    </row>
    <row r="69" spans="1:12" ht="16.5">
      <c r="A69" s="412"/>
      <c r="B69" s="186"/>
      <c r="C69" s="16" t="s">
        <v>71</v>
      </c>
      <c r="D69" s="141"/>
      <c r="E69" s="36">
        <v>3</v>
      </c>
      <c r="F69" s="141" t="s">
        <v>12</v>
      </c>
      <c r="G69" s="141">
        <f t="shared" si="16"/>
        <v>14</v>
      </c>
      <c r="H69" s="141">
        <v>7</v>
      </c>
      <c r="I69" s="141">
        <v>7</v>
      </c>
      <c r="J69" s="141"/>
      <c r="K69" s="187">
        <f t="shared" si="14"/>
        <v>1</v>
      </c>
      <c r="L69" s="187">
        <f t="shared" si="15"/>
        <v>1</v>
      </c>
    </row>
  </sheetData>
  <sheetProtection/>
  <mergeCells count="16">
    <mergeCell ref="A1:M1"/>
    <mergeCell ref="A58:A61"/>
    <mergeCell ref="A62:A65"/>
    <mergeCell ref="B47:C47"/>
    <mergeCell ref="A52:L52"/>
    <mergeCell ref="A2:L2"/>
    <mergeCell ref="A4:A14"/>
    <mergeCell ref="A15:A24"/>
    <mergeCell ref="A25:A33"/>
    <mergeCell ref="A66:A69"/>
    <mergeCell ref="A34:A40"/>
    <mergeCell ref="A41:C41"/>
    <mergeCell ref="A45:L45"/>
    <mergeCell ref="A46:L46"/>
    <mergeCell ref="A54:A55"/>
    <mergeCell ref="A56:A57"/>
  </mergeCells>
  <printOptions horizontalCentered="1"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r:id="rId1"/>
  <headerFooter>
    <oddFooter>&amp;L&amp;8biologia analityczna, studia niestacjonarne drugiego stopnia&amp;R&amp;8&amp;P/&amp;N</oddFooter>
  </headerFooter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71"/>
  <sheetViews>
    <sheetView zoomScale="145" zoomScaleNormal="145" zoomScaleSheetLayoutView="100" zoomScalePageLayoutView="0" workbookViewId="0" topLeftCell="A59">
      <selection activeCell="E9" sqref="E9"/>
    </sheetView>
  </sheetViews>
  <sheetFormatPr defaultColWidth="8.796875" defaultRowHeight="14.25"/>
  <cols>
    <col min="1" max="1" width="3.19921875" style="179" bestFit="1" customWidth="1"/>
    <col min="2" max="2" width="4.19921875" style="179" hidden="1" customWidth="1"/>
    <col min="3" max="3" width="36.19921875" style="179" customWidth="1"/>
    <col min="4" max="4" width="3.19921875" style="175" hidden="1" customWidth="1"/>
    <col min="5" max="5" width="6.09765625" style="175" customWidth="1"/>
    <col min="6" max="12" width="5.69921875" style="175" customWidth="1"/>
    <col min="13" max="13" width="3" style="195" hidden="1" customWidth="1"/>
    <col min="14" max="14" width="3.19921875" style="195" customWidth="1"/>
    <col min="15" max="16384" width="9" style="144" customWidth="1"/>
  </cols>
  <sheetData>
    <row r="1" spans="1:13" ht="15.75" customHeight="1">
      <c r="A1" s="432" t="s">
        <v>320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36" customHeight="1">
      <c r="A2" s="419" t="s">
        <v>333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196"/>
    </row>
    <row r="3" spans="1:13" ht="69.75" customHeight="1">
      <c r="A3" s="197" t="s">
        <v>0</v>
      </c>
      <c r="B3" s="198" t="s">
        <v>105</v>
      </c>
      <c r="C3" s="148" t="s">
        <v>1</v>
      </c>
      <c r="D3" s="199" t="s">
        <v>57</v>
      </c>
      <c r="E3" s="22" t="s">
        <v>5</v>
      </c>
      <c r="F3" s="23" t="s">
        <v>163</v>
      </c>
      <c r="G3" s="23" t="s">
        <v>167</v>
      </c>
      <c r="H3" s="24" t="s">
        <v>2</v>
      </c>
      <c r="I3" s="25" t="s">
        <v>164</v>
      </c>
      <c r="J3" s="25" t="s">
        <v>165</v>
      </c>
      <c r="K3" s="24" t="s">
        <v>3</v>
      </c>
      <c r="L3" s="24" t="s">
        <v>4</v>
      </c>
      <c r="M3" s="200" t="s">
        <v>91</v>
      </c>
    </row>
    <row r="4" spans="1:13" ht="26.25">
      <c r="A4" s="427">
        <v>1</v>
      </c>
      <c r="B4" s="201" t="s">
        <v>106</v>
      </c>
      <c r="C4" s="142" t="s">
        <v>389</v>
      </c>
      <c r="D4" s="143" t="s">
        <v>8</v>
      </c>
      <c r="E4" s="143">
        <v>3</v>
      </c>
      <c r="F4" s="143" t="s">
        <v>12</v>
      </c>
      <c r="G4" s="150">
        <f aca="true" t="shared" si="0" ref="G4:G13">SUM(H4:J4)</f>
        <v>21</v>
      </c>
      <c r="H4" s="143">
        <v>21</v>
      </c>
      <c r="I4" s="143"/>
      <c r="J4" s="143"/>
      <c r="K4" s="151">
        <f>ROUNDUP(H4/7,1)</f>
        <v>3</v>
      </c>
      <c r="L4" s="152"/>
      <c r="M4" s="202">
        <v>0</v>
      </c>
    </row>
    <row r="5" spans="1:13" ht="16.5">
      <c r="A5" s="413"/>
      <c r="B5" s="201" t="s">
        <v>107</v>
      </c>
      <c r="C5" s="154" t="s">
        <v>204</v>
      </c>
      <c r="D5" s="143" t="s">
        <v>8</v>
      </c>
      <c r="E5" s="143">
        <v>1</v>
      </c>
      <c r="F5" s="143" t="s">
        <v>12</v>
      </c>
      <c r="G5" s="150">
        <f t="shared" si="0"/>
        <v>7</v>
      </c>
      <c r="H5" s="143">
        <v>7</v>
      </c>
      <c r="I5" s="143"/>
      <c r="J5" s="143"/>
      <c r="K5" s="151">
        <f aca="true" t="shared" si="1" ref="K5:K13">ROUNDUP(H5/7,1)</f>
        <v>1</v>
      </c>
      <c r="L5" s="152"/>
      <c r="M5" s="202">
        <v>0</v>
      </c>
    </row>
    <row r="6" spans="1:13" ht="16.5">
      <c r="A6" s="413"/>
      <c r="B6" s="201" t="s">
        <v>108</v>
      </c>
      <c r="C6" s="154" t="s">
        <v>58</v>
      </c>
      <c r="D6" s="143" t="s">
        <v>6</v>
      </c>
      <c r="E6" s="143">
        <v>4</v>
      </c>
      <c r="F6" s="143" t="s">
        <v>12</v>
      </c>
      <c r="G6" s="150">
        <f t="shared" si="0"/>
        <v>14</v>
      </c>
      <c r="H6" s="143">
        <v>7</v>
      </c>
      <c r="I6" s="143">
        <v>2</v>
      </c>
      <c r="J6" s="143">
        <v>5</v>
      </c>
      <c r="K6" s="151">
        <f t="shared" si="1"/>
        <v>1</v>
      </c>
      <c r="L6" s="151">
        <f>ROUNDUP((J6+I6)/7,1)</f>
        <v>1</v>
      </c>
      <c r="M6" s="202">
        <v>0</v>
      </c>
    </row>
    <row r="7" spans="1:13" ht="16.5">
      <c r="A7" s="413"/>
      <c r="B7" s="201" t="s">
        <v>129</v>
      </c>
      <c r="C7" s="155" t="s">
        <v>73</v>
      </c>
      <c r="D7" s="143" t="s">
        <v>6</v>
      </c>
      <c r="E7" s="143">
        <v>4</v>
      </c>
      <c r="F7" s="143" t="s">
        <v>9</v>
      </c>
      <c r="G7" s="150">
        <f t="shared" si="0"/>
        <v>21</v>
      </c>
      <c r="H7" s="143">
        <v>7</v>
      </c>
      <c r="I7" s="143">
        <v>4</v>
      </c>
      <c r="J7" s="143">
        <v>10</v>
      </c>
      <c r="K7" s="151">
        <f t="shared" si="1"/>
        <v>1</v>
      </c>
      <c r="L7" s="151">
        <f aca="true" t="shared" si="2" ref="L7:L13">ROUNDUP((J7+I7)/7,1)</f>
        <v>2</v>
      </c>
      <c r="M7" s="202">
        <v>0</v>
      </c>
    </row>
    <row r="8" spans="1:13" ht="16.5">
      <c r="A8" s="413"/>
      <c r="B8" s="201" t="s">
        <v>130</v>
      </c>
      <c r="C8" s="154" t="s">
        <v>94</v>
      </c>
      <c r="D8" s="143" t="s">
        <v>19</v>
      </c>
      <c r="E8" s="143">
        <v>4</v>
      </c>
      <c r="F8" s="143" t="s">
        <v>9</v>
      </c>
      <c r="G8" s="150">
        <f t="shared" si="0"/>
        <v>28</v>
      </c>
      <c r="H8" s="143">
        <v>14</v>
      </c>
      <c r="I8" s="143">
        <v>4</v>
      </c>
      <c r="J8" s="143">
        <v>10</v>
      </c>
      <c r="K8" s="151">
        <f t="shared" si="1"/>
        <v>2</v>
      </c>
      <c r="L8" s="151">
        <f t="shared" si="2"/>
        <v>2</v>
      </c>
      <c r="M8" s="202">
        <v>0</v>
      </c>
    </row>
    <row r="9" spans="1:13" ht="16.5">
      <c r="A9" s="413"/>
      <c r="B9" s="201" t="s">
        <v>131</v>
      </c>
      <c r="C9" s="13" t="s">
        <v>189</v>
      </c>
      <c r="D9" s="143" t="s">
        <v>19</v>
      </c>
      <c r="E9" s="143">
        <v>3</v>
      </c>
      <c r="F9" s="143" t="s">
        <v>12</v>
      </c>
      <c r="G9" s="150">
        <f t="shared" si="0"/>
        <v>21</v>
      </c>
      <c r="H9" s="143">
        <v>7</v>
      </c>
      <c r="I9" s="143">
        <v>4</v>
      </c>
      <c r="J9" s="143">
        <v>10</v>
      </c>
      <c r="K9" s="151">
        <f t="shared" si="1"/>
        <v>1</v>
      </c>
      <c r="L9" s="151">
        <f t="shared" si="2"/>
        <v>2</v>
      </c>
      <c r="M9" s="202">
        <v>0</v>
      </c>
    </row>
    <row r="10" spans="1:13" ht="16.5">
      <c r="A10" s="413"/>
      <c r="B10" s="201" t="s">
        <v>132</v>
      </c>
      <c r="C10" s="154" t="s">
        <v>76</v>
      </c>
      <c r="D10" s="143" t="s">
        <v>19</v>
      </c>
      <c r="E10" s="143">
        <v>3</v>
      </c>
      <c r="F10" s="143" t="s">
        <v>12</v>
      </c>
      <c r="G10" s="150">
        <f t="shared" si="0"/>
        <v>14</v>
      </c>
      <c r="H10" s="143">
        <v>7</v>
      </c>
      <c r="I10" s="143">
        <v>2</v>
      </c>
      <c r="J10" s="143">
        <v>5</v>
      </c>
      <c r="K10" s="151">
        <f t="shared" si="1"/>
        <v>1</v>
      </c>
      <c r="L10" s="151">
        <f t="shared" si="2"/>
        <v>1</v>
      </c>
      <c r="M10" s="202">
        <v>0</v>
      </c>
    </row>
    <row r="11" spans="1:13" ht="16.5">
      <c r="A11" s="413"/>
      <c r="B11" s="201" t="s">
        <v>113</v>
      </c>
      <c r="C11" s="154" t="s">
        <v>327</v>
      </c>
      <c r="D11" s="143" t="s">
        <v>19</v>
      </c>
      <c r="E11" s="143">
        <v>2</v>
      </c>
      <c r="F11" s="143" t="s">
        <v>12</v>
      </c>
      <c r="G11" s="150">
        <f t="shared" si="0"/>
        <v>15</v>
      </c>
      <c r="H11" s="143"/>
      <c r="I11" s="143"/>
      <c r="J11" s="143">
        <v>15</v>
      </c>
      <c r="K11" s="151">
        <f t="shared" si="1"/>
        <v>0</v>
      </c>
      <c r="L11" s="151">
        <f t="shared" si="2"/>
        <v>2.2</v>
      </c>
      <c r="M11" s="202">
        <v>1</v>
      </c>
    </row>
    <row r="12" spans="1:13" ht="16.5">
      <c r="A12" s="413"/>
      <c r="B12" s="201"/>
      <c r="C12" s="162" t="s">
        <v>183</v>
      </c>
      <c r="D12" s="143" t="s">
        <v>19</v>
      </c>
      <c r="E12" s="143">
        <v>3</v>
      </c>
      <c r="F12" s="143" t="s">
        <v>12</v>
      </c>
      <c r="G12" s="150">
        <f t="shared" si="0"/>
        <v>14</v>
      </c>
      <c r="H12" s="143">
        <v>7</v>
      </c>
      <c r="I12" s="143">
        <v>7</v>
      </c>
      <c r="J12" s="143"/>
      <c r="K12" s="151">
        <f t="shared" si="1"/>
        <v>1</v>
      </c>
      <c r="L12" s="151">
        <f t="shared" si="2"/>
        <v>1</v>
      </c>
      <c r="M12" s="202">
        <v>1</v>
      </c>
    </row>
    <row r="13" spans="1:13" ht="16.5">
      <c r="A13" s="413"/>
      <c r="B13" s="203"/>
      <c r="C13" s="162" t="s">
        <v>184</v>
      </c>
      <c r="D13" s="143"/>
      <c r="E13" s="143">
        <v>3</v>
      </c>
      <c r="F13" s="143" t="s">
        <v>12</v>
      </c>
      <c r="G13" s="150">
        <f t="shared" si="0"/>
        <v>14</v>
      </c>
      <c r="H13" s="143">
        <v>7</v>
      </c>
      <c r="I13" s="143">
        <v>7</v>
      </c>
      <c r="J13" s="143"/>
      <c r="K13" s="151">
        <f t="shared" si="1"/>
        <v>1</v>
      </c>
      <c r="L13" s="151">
        <f t="shared" si="2"/>
        <v>1</v>
      </c>
      <c r="M13" s="202">
        <v>1</v>
      </c>
    </row>
    <row r="14" spans="1:13" ht="16.5">
      <c r="A14" s="414"/>
      <c r="B14" s="156"/>
      <c r="C14" s="204" t="s">
        <v>202</v>
      </c>
      <c r="D14" s="158"/>
      <c r="E14" s="158">
        <f>SUM(E4:E13)</f>
        <v>30</v>
      </c>
      <c r="F14" s="158" t="str">
        <f>TEXT(_xlfn.COUNTIFS(F4:F12,"e"),"0")&amp;"e"</f>
        <v>2e</v>
      </c>
      <c r="G14" s="159">
        <f>SUM(G4:G13)</f>
        <v>169</v>
      </c>
      <c r="H14" s="158">
        <f>SUM(H4:H13)</f>
        <v>84</v>
      </c>
      <c r="I14" s="158">
        <f>SUM(I4:I13)</f>
        <v>30</v>
      </c>
      <c r="J14" s="158">
        <f>SUM(J4:J12)</f>
        <v>55</v>
      </c>
      <c r="K14" s="172">
        <f>SUM(K4:K13)</f>
        <v>12</v>
      </c>
      <c r="L14" s="172">
        <f>SUM(L4:L13)</f>
        <v>12.2</v>
      </c>
      <c r="M14" s="202"/>
    </row>
    <row r="15" spans="1:13" ht="16.5">
      <c r="A15" s="428">
        <v>2</v>
      </c>
      <c r="B15" s="201" t="s">
        <v>133</v>
      </c>
      <c r="C15" s="154" t="s">
        <v>95</v>
      </c>
      <c r="D15" s="143" t="s">
        <v>19</v>
      </c>
      <c r="E15" s="143">
        <v>3</v>
      </c>
      <c r="F15" s="143" t="s">
        <v>12</v>
      </c>
      <c r="G15" s="150">
        <f aca="true" t="shared" si="3" ref="G15:G23">SUM(H15:J15)</f>
        <v>14</v>
      </c>
      <c r="H15" s="143">
        <v>7</v>
      </c>
      <c r="I15" s="143">
        <v>2</v>
      </c>
      <c r="J15" s="143">
        <v>5</v>
      </c>
      <c r="K15" s="151">
        <f>ROUNDUP(H15/7,1)</f>
        <v>1</v>
      </c>
      <c r="L15" s="151">
        <f>ROUNDUP((J15+I15)/7,1)</f>
        <v>1</v>
      </c>
      <c r="M15" s="202">
        <v>0</v>
      </c>
    </row>
    <row r="16" spans="1:13" ht="16.5">
      <c r="A16" s="429"/>
      <c r="B16" s="201" t="s">
        <v>134</v>
      </c>
      <c r="C16" s="154" t="s">
        <v>169</v>
      </c>
      <c r="D16" s="143" t="s">
        <v>19</v>
      </c>
      <c r="E16" s="143">
        <v>3</v>
      </c>
      <c r="F16" s="143" t="s">
        <v>12</v>
      </c>
      <c r="G16" s="150">
        <f t="shared" si="3"/>
        <v>14</v>
      </c>
      <c r="H16" s="143">
        <v>7</v>
      </c>
      <c r="I16" s="143"/>
      <c r="J16" s="143">
        <v>7</v>
      </c>
      <c r="K16" s="151">
        <f aca="true" t="shared" si="4" ref="K16:K23">ROUNDUP(H16/7,1)</f>
        <v>1</v>
      </c>
      <c r="L16" s="151">
        <f aca="true" t="shared" si="5" ref="L16:L23">ROUNDUP((J16+I16)/7,1)</f>
        <v>1</v>
      </c>
      <c r="M16" s="202">
        <v>0</v>
      </c>
    </row>
    <row r="17" spans="1:13" ht="16.5">
      <c r="A17" s="429"/>
      <c r="B17" s="201" t="s">
        <v>119</v>
      </c>
      <c r="C17" s="162" t="s">
        <v>170</v>
      </c>
      <c r="D17" s="143" t="s">
        <v>19</v>
      </c>
      <c r="E17" s="143">
        <v>3</v>
      </c>
      <c r="F17" s="143" t="s">
        <v>12</v>
      </c>
      <c r="G17" s="150">
        <f t="shared" si="3"/>
        <v>14</v>
      </c>
      <c r="H17" s="143">
        <v>7</v>
      </c>
      <c r="I17" s="143"/>
      <c r="J17" s="143">
        <v>7</v>
      </c>
      <c r="K17" s="151">
        <f t="shared" si="4"/>
        <v>1</v>
      </c>
      <c r="L17" s="151">
        <f t="shared" si="5"/>
        <v>1</v>
      </c>
      <c r="M17" s="202">
        <v>0</v>
      </c>
    </row>
    <row r="18" spans="1:13" ht="16.5">
      <c r="A18" s="429"/>
      <c r="B18" s="201" t="s">
        <v>135</v>
      </c>
      <c r="C18" s="154" t="s">
        <v>77</v>
      </c>
      <c r="D18" s="143" t="s">
        <v>19</v>
      </c>
      <c r="E18" s="143">
        <v>5</v>
      </c>
      <c r="F18" s="143" t="s">
        <v>9</v>
      </c>
      <c r="G18" s="150">
        <f t="shared" si="3"/>
        <v>28</v>
      </c>
      <c r="H18" s="143">
        <v>7</v>
      </c>
      <c r="I18" s="143">
        <v>21</v>
      </c>
      <c r="J18" s="143"/>
      <c r="K18" s="151">
        <f t="shared" si="4"/>
        <v>1</v>
      </c>
      <c r="L18" s="151">
        <f t="shared" si="5"/>
        <v>3</v>
      </c>
      <c r="M18" s="202">
        <v>0</v>
      </c>
    </row>
    <row r="19" spans="1:13" ht="16.5">
      <c r="A19" s="429"/>
      <c r="B19" s="201" t="s">
        <v>136</v>
      </c>
      <c r="C19" s="154" t="s">
        <v>78</v>
      </c>
      <c r="D19" s="143" t="s">
        <v>19</v>
      </c>
      <c r="E19" s="143">
        <v>5</v>
      </c>
      <c r="F19" s="143" t="s">
        <v>9</v>
      </c>
      <c r="G19" s="150">
        <f t="shared" si="3"/>
        <v>28</v>
      </c>
      <c r="H19" s="143">
        <v>7</v>
      </c>
      <c r="I19" s="143">
        <v>7</v>
      </c>
      <c r="J19" s="143">
        <v>14</v>
      </c>
      <c r="K19" s="151">
        <f t="shared" si="4"/>
        <v>1</v>
      </c>
      <c r="L19" s="151">
        <f t="shared" si="5"/>
        <v>3</v>
      </c>
      <c r="M19" s="202">
        <v>0</v>
      </c>
    </row>
    <row r="20" spans="1:13" ht="16.5">
      <c r="A20" s="429"/>
      <c r="B20" s="201" t="s">
        <v>137</v>
      </c>
      <c r="C20" s="154" t="s">
        <v>79</v>
      </c>
      <c r="D20" s="143" t="s">
        <v>19</v>
      </c>
      <c r="E20" s="143">
        <v>3</v>
      </c>
      <c r="F20" s="143" t="s">
        <v>12</v>
      </c>
      <c r="G20" s="150">
        <f t="shared" si="3"/>
        <v>14</v>
      </c>
      <c r="H20" s="143">
        <v>7</v>
      </c>
      <c r="I20" s="143">
        <v>2</v>
      </c>
      <c r="J20" s="143">
        <v>5</v>
      </c>
      <c r="K20" s="151">
        <f t="shared" si="4"/>
        <v>1</v>
      </c>
      <c r="L20" s="151">
        <f t="shared" si="5"/>
        <v>1</v>
      </c>
      <c r="M20" s="202">
        <v>0</v>
      </c>
    </row>
    <row r="21" spans="1:13" ht="16.5">
      <c r="A21" s="429"/>
      <c r="B21" s="201" t="s">
        <v>138</v>
      </c>
      <c r="C21" s="154" t="s">
        <v>85</v>
      </c>
      <c r="D21" s="143" t="s">
        <v>19</v>
      </c>
      <c r="E21" s="143">
        <v>2</v>
      </c>
      <c r="F21" s="143" t="s">
        <v>12</v>
      </c>
      <c r="G21" s="150">
        <f t="shared" si="3"/>
        <v>7</v>
      </c>
      <c r="H21" s="143"/>
      <c r="I21" s="143"/>
      <c r="J21" s="143">
        <v>7</v>
      </c>
      <c r="K21" s="151">
        <f t="shared" si="4"/>
        <v>0</v>
      </c>
      <c r="L21" s="151">
        <f t="shared" si="5"/>
        <v>1</v>
      </c>
      <c r="M21" s="202">
        <v>0</v>
      </c>
    </row>
    <row r="22" spans="1:13" ht="16.5">
      <c r="A22" s="429"/>
      <c r="B22" s="201"/>
      <c r="C22" s="162" t="s">
        <v>185</v>
      </c>
      <c r="D22" s="143" t="s">
        <v>19</v>
      </c>
      <c r="E22" s="143">
        <v>3</v>
      </c>
      <c r="F22" s="143" t="s">
        <v>12</v>
      </c>
      <c r="G22" s="150">
        <f t="shared" si="3"/>
        <v>14</v>
      </c>
      <c r="H22" s="143">
        <v>7</v>
      </c>
      <c r="I22" s="143">
        <v>7</v>
      </c>
      <c r="J22" s="143"/>
      <c r="K22" s="151">
        <f t="shared" si="4"/>
        <v>1</v>
      </c>
      <c r="L22" s="151">
        <f t="shared" si="5"/>
        <v>1</v>
      </c>
      <c r="M22" s="202">
        <v>1</v>
      </c>
    </row>
    <row r="23" spans="1:14" s="167" customFormat="1" ht="33">
      <c r="A23" s="429"/>
      <c r="B23" s="193" t="s">
        <v>120</v>
      </c>
      <c r="C23" s="16" t="s">
        <v>321</v>
      </c>
      <c r="D23" s="164" t="s">
        <v>19</v>
      </c>
      <c r="E23" s="164">
        <v>3</v>
      </c>
      <c r="F23" s="164" t="s">
        <v>12</v>
      </c>
      <c r="G23" s="165">
        <f t="shared" si="3"/>
        <v>28</v>
      </c>
      <c r="H23" s="164"/>
      <c r="I23" s="164"/>
      <c r="J23" s="164">
        <v>28</v>
      </c>
      <c r="K23" s="166">
        <f t="shared" si="4"/>
        <v>0</v>
      </c>
      <c r="L23" s="166">
        <f t="shared" si="5"/>
        <v>4</v>
      </c>
      <c r="M23" s="205">
        <v>1</v>
      </c>
      <c r="N23" s="206"/>
    </row>
    <row r="24" spans="1:13" ht="16.5">
      <c r="A24" s="430"/>
      <c r="B24" s="207"/>
      <c r="C24" s="204" t="s">
        <v>202</v>
      </c>
      <c r="D24" s="169"/>
      <c r="E24" s="158">
        <f>SUM(E15:E23)</f>
        <v>30</v>
      </c>
      <c r="F24" s="158" t="str">
        <f>TEXT(_xlfn.COUNTIFS(F15:F23,"e"),"0")&amp;"e"</f>
        <v>2e</v>
      </c>
      <c r="G24" s="159">
        <f aca="true" t="shared" si="6" ref="G24:L24">SUM(G15:G23)</f>
        <v>161</v>
      </c>
      <c r="H24" s="159">
        <f t="shared" si="6"/>
        <v>49</v>
      </c>
      <c r="I24" s="159">
        <f>SUM(I15:I23)</f>
        <v>39</v>
      </c>
      <c r="J24" s="159">
        <f t="shared" si="6"/>
        <v>73</v>
      </c>
      <c r="K24" s="160">
        <f t="shared" si="6"/>
        <v>7</v>
      </c>
      <c r="L24" s="160">
        <f t="shared" si="6"/>
        <v>16</v>
      </c>
      <c r="M24" s="202"/>
    </row>
    <row r="25" spans="1:13" ht="16.5">
      <c r="A25" s="427">
        <v>3</v>
      </c>
      <c r="B25" s="201" t="s">
        <v>121</v>
      </c>
      <c r="C25" s="154" t="s">
        <v>93</v>
      </c>
      <c r="D25" s="143" t="s">
        <v>8</v>
      </c>
      <c r="E25" s="143">
        <v>5</v>
      </c>
      <c r="F25" s="143" t="s">
        <v>12</v>
      </c>
      <c r="G25" s="150">
        <f aca="true" t="shared" si="7" ref="G25:G33">SUM(H25:J25)</f>
        <v>21</v>
      </c>
      <c r="H25" s="143"/>
      <c r="I25" s="143"/>
      <c r="J25" s="170">
        <v>21</v>
      </c>
      <c r="K25" s="151">
        <f>ROUNDUP(H25/7,1)</f>
        <v>0</v>
      </c>
      <c r="L25" s="151">
        <f>ROUNDUP((J25+I25)/7,1)</f>
        <v>3</v>
      </c>
      <c r="M25" s="202">
        <v>0</v>
      </c>
    </row>
    <row r="26" spans="1:13" ht="16.5">
      <c r="A26" s="413"/>
      <c r="B26" s="201" t="s">
        <v>122</v>
      </c>
      <c r="C26" s="154" t="s">
        <v>65</v>
      </c>
      <c r="D26" s="143" t="s">
        <v>6</v>
      </c>
      <c r="E26" s="143">
        <v>3</v>
      </c>
      <c r="F26" s="143" t="s">
        <v>12</v>
      </c>
      <c r="G26" s="150">
        <f t="shared" si="7"/>
        <v>21</v>
      </c>
      <c r="H26" s="143"/>
      <c r="I26" s="143"/>
      <c r="J26" s="143">
        <v>21</v>
      </c>
      <c r="K26" s="151">
        <f aca="true" t="shared" si="8" ref="K26:K33">ROUNDUP(H26/7,1)</f>
        <v>0</v>
      </c>
      <c r="L26" s="151">
        <f aca="true" t="shared" si="9" ref="L26:L33">ROUNDUP((J26+I26)/7,1)</f>
        <v>3</v>
      </c>
      <c r="M26" s="202">
        <v>0</v>
      </c>
    </row>
    <row r="27" spans="1:13" ht="16.5">
      <c r="A27" s="413"/>
      <c r="B27" s="201" t="s">
        <v>139</v>
      </c>
      <c r="C27" s="154" t="s">
        <v>80</v>
      </c>
      <c r="D27" s="143" t="s">
        <v>19</v>
      </c>
      <c r="E27" s="143">
        <v>4</v>
      </c>
      <c r="F27" s="143" t="s">
        <v>9</v>
      </c>
      <c r="G27" s="150">
        <f t="shared" si="7"/>
        <v>21</v>
      </c>
      <c r="H27" s="143">
        <v>7</v>
      </c>
      <c r="I27" s="143">
        <v>4</v>
      </c>
      <c r="J27" s="143">
        <v>10</v>
      </c>
      <c r="K27" s="151">
        <f t="shared" si="8"/>
        <v>1</v>
      </c>
      <c r="L27" s="151">
        <f t="shared" si="9"/>
        <v>2</v>
      </c>
      <c r="M27" s="202">
        <v>0</v>
      </c>
    </row>
    <row r="28" spans="1:13" ht="16.5">
      <c r="A28" s="413"/>
      <c r="B28" s="201" t="s">
        <v>124</v>
      </c>
      <c r="C28" s="208" t="s">
        <v>100</v>
      </c>
      <c r="D28" s="143" t="s">
        <v>19</v>
      </c>
      <c r="E28" s="143">
        <v>4</v>
      </c>
      <c r="F28" s="143" t="s">
        <v>12</v>
      </c>
      <c r="G28" s="150">
        <f t="shared" si="7"/>
        <v>14</v>
      </c>
      <c r="H28" s="143">
        <v>7</v>
      </c>
      <c r="I28" s="143">
        <v>2</v>
      </c>
      <c r="J28" s="143">
        <v>5</v>
      </c>
      <c r="K28" s="151">
        <f t="shared" si="8"/>
        <v>1</v>
      </c>
      <c r="L28" s="151">
        <f t="shared" si="9"/>
        <v>1</v>
      </c>
      <c r="M28" s="202">
        <v>0</v>
      </c>
    </row>
    <row r="29" spans="1:13" ht="16.5">
      <c r="A29" s="413"/>
      <c r="B29" s="201" t="s">
        <v>140</v>
      </c>
      <c r="C29" s="208" t="s">
        <v>81</v>
      </c>
      <c r="D29" s="143" t="s">
        <v>19</v>
      </c>
      <c r="E29" s="143">
        <v>3</v>
      </c>
      <c r="F29" s="143" t="s">
        <v>9</v>
      </c>
      <c r="G29" s="150">
        <f t="shared" si="7"/>
        <v>21</v>
      </c>
      <c r="H29" s="143">
        <v>7</v>
      </c>
      <c r="I29" s="143">
        <v>14</v>
      </c>
      <c r="J29" s="143"/>
      <c r="K29" s="151">
        <f t="shared" si="8"/>
        <v>1</v>
      </c>
      <c r="L29" s="151">
        <f t="shared" si="9"/>
        <v>2</v>
      </c>
      <c r="M29" s="202">
        <v>0</v>
      </c>
    </row>
    <row r="30" spans="1:13" ht="16.5">
      <c r="A30" s="413"/>
      <c r="B30" s="201" t="s">
        <v>141</v>
      </c>
      <c r="C30" s="208" t="s">
        <v>96</v>
      </c>
      <c r="D30" s="143" t="s">
        <v>19</v>
      </c>
      <c r="E30" s="143">
        <v>3</v>
      </c>
      <c r="F30" s="143" t="s">
        <v>12</v>
      </c>
      <c r="G30" s="150">
        <f t="shared" si="7"/>
        <v>14</v>
      </c>
      <c r="H30" s="143">
        <v>7</v>
      </c>
      <c r="I30" s="143"/>
      <c r="J30" s="143">
        <v>7</v>
      </c>
      <c r="K30" s="151">
        <f t="shared" si="8"/>
        <v>1</v>
      </c>
      <c r="L30" s="151">
        <f t="shared" si="9"/>
        <v>1</v>
      </c>
      <c r="M30" s="202">
        <v>0</v>
      </c>
    </row>
    <row r="31" spans="1:13" ht="16.5">
      <c r="A31" s="413"/>
      <c r="B31" s="201"/>
      <c r="C31" s="162" t="s">
        <v>179</v>
      </c>
      <c r="D31" s="143" t="s">
        <v>19</v>
      </c>
      <c r="E31" s="143">
        <v>3</v>
      </c>
      <c r="F31" s="143" t="s">
        <v>12</v>
      </c>
      <c r="G31" s="150">
        <f t="shared" si="7"/>
        <v>14</v>
      </c>
      <c r="H31" s="143">
        <v>7</v>
      </c>
      <c r="I31" s="143">
        <v>7</v>
      </c>
      <c r="J31" s="143"/>
      <c r="K31" s="151">
        <f t="shared" si="8"/>
        <v>1</v>
      </c>
      <c r="L31" s="151">
        <f t="shared" si="9"/>
        <v>1</v>
      </c>
      <c r="M31" s="202">
        <v>1</v>
      </c>
    </row>
    <row r="32" spans="1:13" ht="16.5">
      <c r="A32" s="413"/>
      <c r="B32" s="201"/>
      <c r="C32" s="162" t="s">
        <v>180</v>
      </c>
      <c r="D32" s="143"/>
      <c r="E32" s="143">
        <v>3</v>
      </c>
      <c r="F32" s="143" t="s">
        <v>12</v>
      </c>
      <c r="G32" s="150">
        <f t="shared" si="7"/>
        <v>14</v>
      </c>
      <c r="H32" s="143">
        <v>7</v>
      </c>
      <c r="I32" s="143">
        <v>7</v>
      </c>
      <c r="J32" s="143"/>
      <c r="K32" s="151">
        <f t="shared" si="8"/>
        <v>1</v>
      </c>
      <c r="L32" s="151">
        <f t="shared" si="9"/>
        <v>1</v>
      </c>
      <c r="M32" s="202">
        <v>1</v>
      </c>
    </row>
    <row r="33" spans="1:14" s="167" customFormat="1" ht="33">
      <c r="A33" s="413"/>
      <c r="B33" s="193"/>
      <c r="C33" s="16" t="s">
        <v>321</v>
      </c>
      <c r="D33" s="164" t="s">
        <v>19</v>
      </c>
      <c r="E33" s="164">
        <v>2</v>
      </c>
      <c r="F33" s="164" t="s">
        <v>12</v>
      </c>
      <c r="G33" s="165">
        <f t="shared" si="7"/>
        <v>21</v>
      </c>
      <c r="H33" s="164"/>
      <c r="I33" s="164"/>
      <c r="J33" s="164">
        <v>21</v>
      </c>
      <c r="K33" s="166">
        <f t="shared" si="8"/>
        <v>0</v>
      </c>
      <c r="L33" s="166">
        <f t="shared" si="9"/>
        <v>3</v>
      </c>
      <c r="M33" s="205">
        <v>1</v>
      </c>
      <c r="N33" s="206"/>
    </row>
    <row r="34" spans="1:13" ht="16.5">
      <c r="A34" s="414"/>
      <c r="B34" s="209"/>
      <c r="C34" s="204" t="s">
        <v>202</v>
      </c>
      <c r="D34" s="169"/>
      <c r="E34" s="158">
        <f>SUM(E25:E33)</f>
        <v>30</v>
      </c>
      <c r="F34" s="158" t="str">
        <f>TEXT(_xlfn.COUNTIFS(F25:F33,"e"),"0")&amp;"e"</f>
        <v>2e</v>
      </c>
      <c r="G34" s="158">
        <f aca="true" t="shared" si="10" ref="G34:L34">SUM(G25:G33)</f>
        <v>161</v>
      </c>
      <c r="H34" s="158">
        <f>SUM(H25:H33)</f>
        <v>42</v>
      </c>
      <c r="I34" s="158">
        <f>SUM(I25:I33)</f>
        <v>34</v>
      </c>
      <c r="J34" s="158">
        <f t="shared" si="10"/>
        <v>85</v>
      </c>
      <c r="K34" s="158">
        <f t="shared" si="10"/>
        <v>6</v>
      </c>
      <c r="L34" s="158">
        <f t="shared" si="10"/>
        <v>17</v>
      </c>
      <c r="M34" s="202"/>
    </row>
    <row r="35" spans="1:13" ht="16.5">
      <c r="A35" s="413">
        <v>4</v>
      </c>
      <c r="B35" s="201"/>
      <c r="C35" s="162" t="s">
        <v>181</v>
      </c>
      <c r="D35" s="143" t="s">
        <v>19</v>
      </c>
      <c r="E35" s="143">
        <v>3</v>
      </c>
      <c r="F35" s="143" t="s">
        <v>12</v>
      </c>
      <c r="G35" s="150">
        <f>SUM(H35:J35)</f>
        <v>14</v>
      </c>
      <c r="H35" s="143">
        <v>7</v>
      </c>
      <c r="I35" s="143">
        <v>7</v>
      </c>
      <c r="J35" s="143"/>
      <c r="K35" s="151">
        <f>ROUNDUP(H35/7,1)</f>
        <v>1</v>
      </c>
      <c r="L35" s="151">
        <f>ROUNDUP((J35+I35)/7,1)</f>
        <v>1</v>
      </c>
      <c r="M35" s="202">
        <v>1</v>
      </c>
    </row>
    <row r="36" spans="1:13" ht="16.5">
      <c r="A36" s="413"/>
      <c r="B36" s="201"/>
      <c r="C36" s="162" t="s">
        <v>182</v>
      </c>
      <c r="D36" s="143"/>
      <c r="E36" s="143">
        <v>3</v>
      </c>
      <c r="F36" s="143" t="s">
        <v>12</v>
      </c>
      <c r="G36" s="150">
        <f>SUM(H36:J36)</f>
        <v>14</v>
      </c>
      <c r="H36" s="143">
        <v>7</v>
      </c>
      <c r="I36" s="143">
        <v>7</v>
      </c>
      <c r="J36" s="143"/>
      <c r="K36" s="151">
        <f>ROUNDUP(H36/7,1)</f>
        <v>1</v>
      </c>
      <c r="L36" s="151">
        <f>ROUNDUP((J36+I36)/7,1)</f>
        <v>1</v>
      </c>
      <c r="M36" s="202">
        <v>1</v>
      </c>
    </row>
    <row r="37" spans="1:13" ht="16.5">
      <c r="A37" s="413"/>
      <c r="B37" s="201"/>
      <c r="C37" s="162" t="s">
        <v>203</v>
      </c>
      <c r="D37" s="143"/>
      <c r="E37" s="143">
        <v>2</v>
      </c>
      <c r="F37" s="143" t="s">
        <v>12</v>
      </c>
      <c r="G37" s="150">
        <f>SUM(H37:J37)</f>
        <v>17</v>
      </c>
      <c r="H37" s="143">
        <v>7</v>
      </c>
      <c r="I37" s="143">
        <v>10</v>
      </c>
      <c r="J37" s="143"/>
      <c r="K37" s="151">
        <f>ROUNDUP(H37/7,1)</f>
        <v>1</v>
      </c>
      <c r="L37" s="151">
        <f>ROUNDUP((J37+I37)/7,1)</f>
        <v>1.5</v>
      </c>
      <c r="M37" s="202">
        <v>0</v>
      </c>
    </row>
    <row r="38" spans="1:13" ht="16.5">
      <c r="A38" s="413"/>
      <c r="B38" s="201"/>
      <c r="C38" s="14" t="s">
        <v>323</v>
      </c>
      <c r="D38" s="143"/>
      <c r="E38" s="143">
        <v>2</v>
      </c>
      <c r="F38" s="143" t="s">
        <v>12</v>
      </c>
      <c r="G38" s="150">
        <v>13</v>
      </c>
      <c r="H38" s="143"/>
      <c r="I38" s="143">
        <v>13</v>
      </c>
      <c r="J38" s="143"/>
      <c r="K38" s="151">
        <f>ROUNDUP(H38/7,1)</f>
        <v>0</v>
      </c>
      <c r="L38" s="151">
        <f>ROUNDUP((J38+I38)/7,1)</f>
        <v>1.9000000000000001</v>
      </c>
      <c r="M38" s="202">
        <v>0</v>
      </c>
    </row>
    <row r="39" spans="1:13" ht="16.5">
      <c r="A39" s="413"/>
      <c r="B39" s="201"/>
      <c r="C39" s="154" t="s">
        <v>69</v>
      </c>
      <c r="D39" s="143" t="s">
        <v>19</v>
      </c>
      <c r="E39" s="143">
        <v>5</v>
      </c>
      <c r="F39" s="143" t="s">
        <v>12</v>
      </c>
      <c r="G39" s="150">
        <f>SUM(H39:J39)</f>
        <v>58</v>
      </c>
      <c r="H39" s="143"/>
      <c r="I39" s="143"/>
      <c r="J39" s="143">
        <v>58</v>
      </c>
      <c r="K39" s="151">
        <f>ROUNDUP(H39/7,1)</f>
        <v>0</v>
      </c>
      <c r="L39" s="151">
        <f>ROUNDUP((J39+I39)/7,1)</f>
        <v>8.299999999999999</v>
      </c>
      <c r="M39" s="202">
        <v>1</v>
      </c>
    </row>
    <row r="40" spans="1:13" ht="16.5">
      <c r="A40" s="413"/>
      <c r="B40" s="201"/>
      <c r="C40" s="162" t="s">
        <v>172</v>
      </c>
      <c r="D40" s="143" t="s">
        <v>19</v>
      </c>
      <c r="E40" s="173">
        <v>15</v>
      </c>
      <c r="F40" s="143" t="s">
        <v>9</v>
      </c>
      <c r="G40" s="150"/>
      <c r="H40" s="143"/>
      <c r="I40" s="143"/>
      <c r="J40" s="143"/>
      <c r="K40" s="152"/>
      <c r="L40" s="152"/>
      <c r="M40" s="202">
        <v>0</v>
      </c>
    </row>
    <row r="41" spans="1:13" ht="16.5">
      <c r="A41" s="414"/>
      <c r="B41" s="209"/>
      <c r="C41" s="204" t="s">
        <v>202</v>
      </c>
      <c r="D41" s="169"/>
      <c r="E41" s="158">
        <f>SUM(E35:E40)</f>
        <v>30</v>
      </c>
      <c r="F41" s="158" t="str">
        <f>TEXT(_xlfn.COUNTIFS(F35:F40,"e"),"0")&amp;"e"</f>
        <v>1e</v>
      </c>
      <c r="G41" s="158">
        <f aca="true" t="shared" si="11" ref="G41:L41">SUM(G35:G39)</f>
        <v>116</v>
      </c>
      <c r="H41" s="158">
        <f t="shared" si="11"/>
        <v>21</v>
      </c>
      <c r="I41" s="158">
        <f>SUM(I35:I39)</f>
        <v>37</v>
      </c>
      <c r="J41" s="158">
        <f t="shared" si="11"/>
        <v>58</v>
      </c>
      <c r="K41" s="158">
        <f t="shared" si="11"/>
        <v>3</v>
      </c>
      <c r="L41" s="158">
        <f t="shared" si="11"/>
        <v>13.7</v>
      </c>
      <c r="M41" s="202"/>
    </row>
    <row r="42" spans="1:13" ht="16.5">
      <c r="A42" s="415" t="s">
        <v>70</v>
      </c>
      <c r="B42" s="416"/>
      <c r="C42" s="417"/>
      <c r="D42" s="169"/>
      <c r="E42" s="158">
        <f>SUM(E41,E34,E24,E14)</f>
        <v>120</v>
      </c>
      <c r="F42" s="158" t="str">
        <f>TEXT(_xlfn.COUNTIFS(F4:F40,"e"),"0")&amp;"e"</f>
        <v>7e</v>
      </c>
      <c r="G42" s="158">
        <f>SUM(G41,G34,G24,G14)</f>
        <v>607</v>
      </c>
      <c r="H42" s="158">
        <f>SUM(H41,H34,H24,H14)</f>
        <v>196</v>
      </c>
      <c r="I42" s="158">
        <f>SUM(I41,I34,I24,I14)</f>
        <v>140</v>
      </c>
      <c r="J42" s="158">
        <f>SUM(J41,J34,J24,J14)</f>
        <v>271</v>
      </c>
      <c r="K42" s="158"/>
      <c r="L42" s="158"/>
      <c r="M42" s="202"/>
    </row>
    <row r="43" spans="1:13" ht="16.5" hidden="1">
      <c r="A43" s="210"/>
      <c r="B43" s="210"/>
      <c r="C43" s="174"/>
      <c r="D43" s="170"/>
      <c r="E43" s="170"/>
      <c r="F43" s="170"/>
      <c r="G43" s="211">
        <f>SUMIF(M4:M40,1,G4:G40)/G42</f>
        <v>0.3624382207578254</v>
      </c>
      <c r="H43" s="212">
        <f>H42/$G$42</f>
        <v>0.3228995057660626</v>
      </c>
      <c r="I43" s="212">
        <f>I42/$G$42</f>
        <v>0.23064250411861614</v>
      </c>
      <c r="J43" s="212">
        <f>J42/$G$42</f>
        <v>0.4464579901153213</v>
      </c>
      <c r="K43" s="170"/>
      <c r="L43" s="170"/>
      <c r="M43" s="196"/>
    </row>
    <row r="44" spans="1:13" ht="16.5">
      <c r="A44" s="210"/>
      <c r="B44" s="210"/>
      <c r="C44" s="174" t="s">
        <v>208</v>
      </c>
      <c r="D44" s="170"/>
      <c r="E44" s="170"/>
      <c r="F44" s="170"/>
      <c r="G44" s="170"/>
      <c r="H44" s="212"/>
      <c r="I44" s="212"/>
      <c r="J44" s="212"/>
      <c r="K44" s="170"/>
      <c r="L44" s="170"/>
      <c r="M44" s="196"/>
    </row>
    <row r="45" ht="15.75" customHeight="1">
      <c r="C45" s="213"/>
    </row>
    <row r="46" spans="1:12" ht="15.75" customHeight="1">
      <c r="A46" s="418" t="s">
        <v>320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</row>
    <row r="47" spans="1:12" ht="50.25" customHeight="1">
      <c r="A47" s="419" t="s">
        <v>334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</row>
    <row r="48" spans="2:3" ht="15.75" customHeight="1">
      <c r="B48" s="406" t="s">
        <v>168</v>
      </c>
      <c r="C48" s="406"/>
    </row>
    <row r="49" spans="2:3" ht="15.75" customHeight="1">
      <c r="B49" s="30"/>
      <c r="C49" s="8" t="s">
        <v>43</v>
      </c>
    </row>
    <row r="50" spans="2:3" ht="15.75" customHeight="1">
      <c r="B50" s="30"/>
      <c r="C50" s="8" t="s">
        <v>44</v>
      </c>
    </row>
    <row r="51" spans="2:3" ht="15.75" customHeight="1">
      <c r="B51" s="30"/>
      <c r="C51" s="8" t="s">
        <v>45</v>
      </c>
    </row>
    <row r="52" spans="2:3" ht="15.75" customHeight="1">
      <c r="B52" s="30"/>
      <c r="C52" s="8" t="s">
        <v>46</v>
      </c>
    </row>
    <row r="53" spans="1:12" ht="34.5" customHeight="1">
      <c r="A53" s="426" t="s">
        <v>127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</row>
    <row r="54" spans="1:12" ht="79.5" customHeight="1">
      <c r="A54" s="31" t="s">
        <v>209</v>
      </c>
      <c r="B54" s="32" t="s">
        <v>105</v>
      </c>
      <c r="C54" s="33" t="s">
        <v>18</v>
      </c>
      <c r="D54" s="34" t="s">
        <v>47</v>
      </c>
      <c r="E54" s="214" t="s">
        <v>5</v>
      </c>
      <c r="F54" s="215" t="s">
        <v>163</v>
      </c>
      <c r="G54" s="215" t="s">
        <v>167</v>
      </c>
      <c r="H54" s="214" t="s">
        <v>2</v>
      </c>
      <c r="I54" s="216" t="s">
        <v>164</v>
      </c>
      <c r="J54" s="216" t="s">
        <v>165</v>
      </c>
      <c r="K54" s="214" t="s">
        <v>3</v>
      </c>
      <c r="L54" s="214" t="s">
        <v>4</v>
      </c>
    </row>
    <row r="55" spans="1:12" ht="16.5">
      <c r="A55" s="431" t="s">
        <v>210</v>
      </c>
      <c r="B55" s="163" t="s">
        <v>142</v>
      </c>
      <c r="C55" s="15" t="s">
        <v>86</v>
      </c>
      <c r="D55" s="191">
        <v>1</v>
      </c>
      <c r="E55" s="192">
        <v>3</v>
      </c>
      <c r="F55" s="192" t="s">
        <v>12</v>
      </c>
      <c r="G55" s="192">
        <f aca="true" t="shared" si="12" ref="G55:G71">SUM(H55:J55)</f>
        <v>14</v>
      </c>
      <c r="H55" s="192">
        <v>7</v>
      </c>
      <c r="I55" s="192">
        <v>7</v>
      </c>
      <c r="J55" s="192"/>
      <c r="K55" s="217">
        <f>ROUNDUP(H55/7,1)</f>
        <v>1</v>
      </c>
      <c r="L55" s="217">
        <f>ROUNDUP((J55+I55)/7,1)</f>
        <v>1</v>
      </c>
    </row>
    <row r="56" spans="1:12" ht="16.5">
      <c r="A56" s="431"/>
      <c r="B56" s="163" t="s">
        <v>143</v>
      </c>
      <c r="C56" s="16" t="s">
        <v>89</v>
      </c>
      <c r="D56" s="191">
        <v>1</v>
      </c>
      <c r="E56" s="192">
        <v>3</v>
      </c>
      <c r="F56" s="192" t="s">
        <v>12</v>
      </c>
      <c r="G56" s="192">
        <f t="shared" si="12"/>
        <v>14</v>
      </c>
      <c r="H56" s="192">
        <v>7</v>
      </c>
      <c r="I56" s="192">
        <v>7</v>
      </c>
      <c r="J56" s="192"/>
      <c r="K56" s="217">
        <f aca="true" t="shared" si="13" ref="K56:K71">ROUNDUP(H56/7,1)</f>
        <v>1</v>
      </c>
      <c r="L56" s="217">
        <f aca="true" t="shared" si="14" ref="L56:L71">ROUNDUP((J56+I56)/7,1)</f>
        <v>1</v>
      </c>
    </row>
    <row r="57" spans="1:12" ht="16.5">
      <c r="A57" s="431"/>
      <c r="B57" s="163" t="s">
        <v>144</v>
      </c>
      <c r="C57" s="15" t="s">
        <v>97</v>
      </c>
      <c r="D57" s="191">
        <v>1</v>
      </c>
      <c r="E57" s="192">
        <v>3</v>
      </c>
      <c r="F57" s="192" t="s">
        <v>12</v>
      </c>
      <c r="G57" s="192">
        <f t="shared" si="12"/>
        <v>14</v>
      </c>
      <c r="H57" s="192">
        <v>7</v>
      </c>
      <c r="I57" s="192">
        <v>7</v>
      </c>
      <c r="J57" s="192"/>
      <c r="K57" s="217">
        <f t="shared" si="13"/>
        <v>1</v>
      </c>
      <c r="L57" s="217">
        <f t="shared" si="14"/>
        <v>1</v>
      </c>
    </row>
    <row r="58" spans="1:12" ht="16.5">
      <c r="A58" s="431"/>
      <c r="B58" s="163" t="s">
        <v>145</v>
      </c>
      <c r="C58" s="193" t="s">
        <v>156</v>
      </c>
      <c r="D58" s="191">
        <v>1</v>
      </c>
      <c r="E58" s="192">
        <v>3</v>
      </c>
      <c r="F58" s="192" t="s">
        <v>12</v>
      </c>
      <c r="G58" s="192">
        <f t="shared" si="12"/>
        <v>14</v>
      </c>
      <c r="H58" s="192">
        <v>7</v>
      </c>
      <c r="I58" s="192">
        <v>7</v>
      </c>
      <c r="J58" s="192"/>
      <c r="K58" s="217">
        <f t="shared" si="13"/>
        <v>1</v>
      </c>
      <c r="L58" s="217">
        <f t="shared" si="14"/>
        <v>1</v>
      </c>
    </row>
    <row r="59" spans="1:12" ht="16.5">
      <c r="A59" s="431" t="s">
        <v>211</v>
      </c>
      <c r="B59" s="163" t="s">
        <v>146</v>
      </c>
      <c r="C59" s="16" t="s">
        <v>83</v>
      </c>
      <c r="D59" s="191">
        <v>2</v>
      </c>
      <c r="E59" s="192">
        <v>3</v>
      </c>
      <c r="F59" s="192" t="s">
        <v>12</v>
      </c>
      <c r="G59" s="192">
        <f t="shared" si="12"/>
        <v>14</v>
      </c>
      <c r="H59" s="192">
        <v>7</v>
      </c>
      <c r="I59" s="192">
        <v>7</v>
      </c>
      <c r="J59" s="192"/>
      <c r="K59" s="217">
        <f t="shared" si="13"/>
        <v>1</v>
      </c>
      <c r="L59" s="217">
        <f t="shared" si="14"/>
        <v>1</v>
      </c>
    </row>
    <row r="60" spans="1:12" ht="16.5">
      <c r="A60" s="431"/>
      <c r="B60" s="163" t="s">
        <v>147</v>
      </c>
      <c r="C60" s="15" t="s">
        <v>84</v>
      </c>
      <c r="D60" s="191">
        <v>2</v>
      </c>
      <c r="E60" s="192">
        <v>3</v>
      </c>
      <c r="F60" s="192" t="s">
        <v>12</v>
      </c>
      <c r="G60" s="192">
        <f t="shared" si="12"/>
        <v>14</v>
      </c>
      <c r="H60" s="192">
        <v>7</v>
      </c>
      <c r="I60" s="192">
        <v>7</v>
      </c>
      <c r="J60" s="192"/>
      <c r="K60" s="217">
        <f t="shared" si="13"/>
        <v>1</v>
      </c>
      <c r="L60" s="217">
        <f t="shared" si="14"/>
        <v>1</v>
      </c>
    </row>
    <row r="61" spans="1:12" ht="16.5">
      <c r="A61" s="431"/>
      <c r="B61" s="163" t="s">
        <v>148</v>
      </c>
      <c r="C61" s="16" t="s">
        <v>101</v>
      </c>
      <c r="D61" s="191">
        <v>2</v>
      </c>
      <c r="E61" s="192">
        <v>3</v>
      </c>
      <c r="F61" s="192" t="s">
        <v>12</v>
      </c>
      <c r="G61" s="192">
        <f t="shared" si="12"/>
        <v>14</v>
      </c>
      <c r="H61" s="192">
        <v>7</v>
      </c>
      <c r="I61" s="192">
        <v>7</v>
      </c>
      <c r="J61" s="192"/>
      <c r="K61" s="217">
        <f t="shared" si="13"/>
        <v>1</v>
      </c>
      <c r="L61" s="217">
        <f t="shared" si="14"/>
        <v>1</v>
      </c>
    </row>
    <row r="62" spans="1:12" ht="16.5">
      <c r="A62" s="431" t="s">
        <v>212</v>
      </c>
      <c r="B62" s="163" t="s">
        <v>149</v>
      </c>
      <c r="C62" s="16" t="s">
        <v>88</v>
      </c>
      <c r="D62" s="192">
        <v>3</v>
      </c>
      <c r="E62" s="192">
        <v>3</v>
      </c>
      <c r="F62" s="192" t="s">
        <v>12</v>
      </c>
      <c r="G62" s="192">
        <f t="shared" si="12"/>
        <v>14</v>
      </c>
      <c r="H62" s="192">
        <v>7</v>
      </c>
      <c r="I62" s="192">
        <v>7</v>
      </c>
      <c r="J62" s="192"/>
      <c r="K62" s="217">
        <f t="shared" si="13"/>
        <v>1</v>
      </c>
      <c r="L62" s="217">
        <f t="shared" si="14"/>
        <v>1</v>
      </c>
    </row>
    <row r="63" spans="1:12" ht="16.5">
      <c r="A63" s="431"/>
      <c r="B63" s="163"/>
      <c r="C63" s="16" t="s">
        <v>55</v>
      </c>
      <c r="D63" s="192"/>
      <c r="E63" s="192">
        <v>3</v>
      </c>
      <c r="F63" s="192" t="s">
        <v>12</v>
      </c>
      <c r="G63" s="192">
        <f t="shared" si="12"/>
        <v>14</v>
      </c>
      <c r="H63" s="192">
        <v>7</v>
      </c>
      <c r="I63" s="192">
        <v>7</v>
      </c>
      <c r="J63" s="192"/>
      <c r="K63" s="217">
        <f t="shared" si="13"/>
        <v>1</v>
      </c>
      <c r="L63" s="217">
        <f t="shared" si="14"/>
        <v>1</v>
      </c>
    </row>
    <row r="64" spans="1:12" ht="16.5">
      <c r="A64" s="431"/>
      <c r="B64" s="163" t="s">
        <v>150</v>
      </c>
      <c r="C64" s="15" t="s">
        <v>223</v>
      </c>
      <c r="D64" s="192">
        <v>3</v>
      </c>
      <c r="E64" s="192">
        <v>3</v>
      </c>
      <c r="F64" s="192" t="s">
        <v>12</v>
      </c>
      <c r="G64" s="192">
        <f t="shared" si="12"/>
        <v>14</v>
      </c>
      <c r="H64" s="192">
        <v>7</v>
      </c>
      <c r="I64" s="192">
        <v>7</v>
      </c>
      <c r="J64" s="192"/>
      <c r="K64" s="217">
        <f t="shared" si="13"/>
        <v>1</v>
      </c>
      <c r="L64" s="217">
        <f t="shared" si="14"/>
        <v>1</v>
      </c>
    </row>
    <row r="65" spans="1:12" ht="33">
      <c r="A65" s="431"/>
      <c r="B65" s="163"/>
      <c r="C65" s="15" t="s">
        <v>224</v>
      </c>
      <c r="D65" s="192"/>
      <c r="E65" s="192">
        <v>3</v>
      </c>
      <c r="F65" s="192" t="s">
        <v>12</v>
      </c>
      <c r="G65" s="192">
        <f>SUM(H65:J65)</f>
        <v>14</v>
      </c>
      <c r="H65" s="192">
        <v>7</v>
      </c>
      <c r="I65" s="192">
        <v>7</v>
      </c>
      <c r="J65" s="192"/>
      <c r="K65" s="218">
        <f t="shared" si="13"/>
        <v>1</v>
      </c>
      <c r="L65" s="218">
        <f t="shared" si="14"/>
        <v>1</v>
      </c>
    </row>
    <row r="66" spans="1:12" ht="16.5">
      <c r="A66" s="431"/>
      <c r="B66" s="163" t="s">
        <v>151</v>
      </c>
      <c r="C66" s="194" t="s">
        <v>67</v>
      </c>
      <c r="D66" s="192">
        <v>3</v>
      </c>
      <c r="E66" s="192">
        <v>3</v>
      </c>
      <c r="F66" s="192" t="s">
        <v>12</v>
      </c>
      <c r="G66" s="192">
        <f t="shared" si="12"/>
        <v>14</v>
      </c>
      <c r="H66" s="192">
        <v>7</v>
      </c>
      <c r="I66" s="192">
        <v>7</v>
      </c>
      <c r="J66" s="192"/>
      <c r="K66" s="218">
        <f t="shared" si="13"/>
        <v>1</v>
      </c>
      <c r="L66" s="218">
        <f t="shared" si="14"/>
        <v>1</v>
      </c>
    </row>
    <row r="67" spans="1:12" ht="16.5">
      <c r="A67" s="431" t="s">
        <v>213</v>
      </c>
      <c r="B67" s="163" t="s">
        <v>152</v>
      </c>
      <c r="C67" s="16" t="s">
        <v>82</v>
      </c>
      <c r="D67" s="192">
        <v>4</v>
      </c>
      <c r="E67" s="192">
        <v>3</v>
      </c>
      <c r="F67" s="192" t="s">
        <v>12</v>
      </c>
      <c r="G67" s="192">
        <f t="shared" si="12"/>
        <v>14</v>
      </c>
      <c r="H67" s="192">
        <v>7</v>
      </c>
      <c r="I67" s="192">
        <v>7</v>
      </c>
      <c r="J67" s="192"/>
      <c r="K67" s="218">
        <f t="shared" si="13"/>
        <v>1</v>
      </c>
      <c r="L67" s="218">
        <f t="shared" si="14"/>
        <v>1</v>
      </c>
    </row>
    <row r="68" spans="1:12" ht="16.5">
      <c r="A68" s="431"/>
      <c r="B68" s="163" t="s">
        <v>153</v>
      </c>
      <c r="C68" s="15" t="s">
        <v>87</v>
      </c>
      <c r="D68" s="192">
        <v>4</v>
      </c>
      <c r="E68" s="192">
        <v>3</v>
      </c>
      <c r="F68" s="192" t="s">
        <v>12</v>
      </c>
      <c r="G68" s="192">
        <f t="shared" si="12"/>
        <v>14</v>
      </c>
      <c r="H68" s="192">
        <v>7</v>
      </c>
      <c r="I68" s="192">
        <v>7</v>
      </c>
      <c r="J68" s="192"/>
      <c r="K68" s="218">
        <f t="shared" si="13"/>
        <v>1</v>
      </c>
      <c r="L68" s="218">
        <f t="shared" si="14"/>
        <v>1</v>
      </c>
    </row>
    <row r="69" spans="1:12" ht="16.5">
      <c r="A69" s="431"/>
      <c r="B69" s="163" t="s">
        <v>154</v>
      </c>
      <c r="C69" s="16" t="s">
        <v>98</v>
      </c>
      <c r="D69" s="192">
        <v>4</v>
      </c>
      <c r="E69" s="192">
        <v>3</v>
      </c>
      <c r="F69" s="192" t="s">
        <v>12</v>
      </c>
      <c r="G69" s="192">
        <f t="shared" si="12"/>
        <v>14</v>
      </c>
      <c r="H69" s="192">
        <v>7</v>
      </c>
      <c r="I69" s="192">
        <v>7</v>
      </c>
      <c r="J69" s="192"/>
      <c r="K69" s="218">
        <f t="shared" si="13"/>
        <v>1</v>
      </c>
      <c r="L69" s="218">
        <f t="shared" si="14"/>
        <v>1</v>
      </c>
    </row>
    <row r="70" spans="1:12" ht="16.5">
      <c r="A70" s="431"/>
      <c r="B70" s="163" t="s">
        <v>155</v>
      </c>
      <c r="C70" s="16" t="s">
        <v>90</v>
      </c>
      <c r="D70" s="192">
        <v>4</v>
      </c>
      <c r="E70" s="192">
        <v>3</v>
      </c>
      <c r="F70" s="192" t="s">
        <v>12</v>
      </c>
      <c r="G70" s="192">
        <f t="shared" si="12"/>
        <v>14</v>
      </c>
      <c r="H70" s="192">
        <v>7</v>
      </c>
      <c r="I70" s="192">
        <v>7</v>
      </c>
      <c r="J70" s="192"/>
      <c r="K70" s="218">
        <f t="shared" si="13"/>
        <v>1</v>
      </c>
      <c r="L70" s="218">
        <f t="shared" si="14"/>
        <v>1</v>
      </c>
    </row>
    <row r="71" spans="1:12" ht="33">
      <c r="A71" s="431"/>
      <c r="B71" s="163" t="s">
        <v>157</v>
      </c>
      <c r="C71" s="16" t="s">
        <v>99</v>
      </c>
      <c r="D71" s="192">
        <v>4</v>
      </c>
      <c r="E71" s="192">
        <v>3</v>
      </c>
      <c r="F71" s="192" t="s">
        <v>12</v>
      </c>
      <c r="G71" s="192">
        <f t="shared" si="12"/>
        <v>14</v>
      </c>
      <c r="H71" s="192">
        <v>7</v>
      </c>
      <c r="I71" s="192">
        <v>7</v>
      </c>
      <c r="J71" s="192"/>
      <c r="K71" s="218">
        <f t="shared" si="13"/>
        <v>1</v>
      </c>
      <c r="L71" s="218">
        <f t="shared" si="14"/>
        <v>1</v>
      </c>
    </row>
  </sheetData>
  <sheetProtection/>
  <mergeCells count="15">
    <mergeCell ref="A1:M1"/>
    <mergeCell ref="A55:A58"/>
    <mergeCell ref="A59:A61"/>
    <mergeCell ref="A62:A66"/>
    <mergeCell ref="A2:L2"/>
    <mergeCell ref="A4:A14"/>
    <mergeCell ref="A15:A24"/>
    <mergeCell ref="A25:A34"/>
    <mergeCell ref="A67:A71"/>
    <mergeCell ref="A46:L46"/>
    <mergeCell ref="A53:L53"/>
    <mergeCell ref="A35:A41"/>
    <mergeCell ref="A42:C42"/>
    <mergeCell ref="A47:L47"/>
    <mergeCell ref="B48:C48"/>
  </mergeCells>
  <printOptions horizontalCentered="1"/>
  <pageMargins left="0.2362204724409449" right="0.2362204724409449" top="0.5511811023622047" bottom="0.35433070866141736" header="0.31496062992125984" footer="0.31496062992125984"/>
  <pageSetup fitToHeight="2" horizontalDpi="600" verticalDpi="600" orientation="portrait" paperSize="9" scale="95" r:id="rId1"/>
  <headerFooter>
    <oddFooter>&amp;L&amp;8biologia sądowa, studia niestacjonarne drugiego stopnia&amp;R&amp;8&amp;P/&amp;N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Zięba</dc:creator>
  <cp:keywords/>
  <dc:description/>
  <cp:lastModifiedBy>Danuta Sawa</cp:lastModifiedBy>
  <cp:lastPrinted>2024-04-29T06:40:06Z</cp:lastPrinted>
  <dcterms:created xsi:type="dcterms:W3CDTF">2012-02-23T11:29:37Z</dcterms:created>
  <dcterms:modified xsi:type="dcterms:W3CDTF">2024-04-29T06:40:08Z</dcterms:modified>
  <cp:category/>
  <cp:version/>
  <cp:contentType/>
  <cp:contentStatus/>
</cp:coreProperties>
</file>